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daa\Downloads\"/>
    </mc:Choice>
  </mc:AlternateContent>
  <xr:revisionPtr revIDLastSave="0" documentId="8_{24C78537-ACAD-4441-B116-FAAAAAA0D8E4}" xr6:coauthVersionLast="47" xr6:coauthVersionMax="47" xr10:uidLastSave="{00000000-0000-0000-0000-000000000000}"/>
  <bookViews>
    <workbookView xWindow="23880" yWindow="-1935" windowWidth="29040" windowHeight="15840" xr2:uid="{373D9DD9-4B7B-4C98-972B-8A69FC6BE6B1}"/>
  </bookViews>
  <sheets>
    <sheet name="Budget" sheetId="1" r:id="rId1"/>
    <sheet name="Proje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88" i="1"/>
  <c r="H18" i="1"/>
  <c r="H90" i="1" s="1"/>
  <c r="H7" i="1"/>
  <c r="C24" i="2"/>
  <c r="H8" i="1"/>
  <c r="H86" i="1"/>
  <c r="H75" i="1"/>
  <c r="H71" i="1"/>
  <c r="H62" i="1"/>
  <c r="H55" i="1"/>
  <c r="H58" i="1" s="1"/>
  <c r="H53" i="1"/>
  <c r="H38" i="1"/>
  <c r="H32" i="1"/>
  <c r="H28" i="1"/>
  <c r="H6" i="1"/>
  <c r="H13" i="1"/>
  <c r="H5" i="1"/>
  <c r="H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erdaa</author>
  </authors>
  <commentList>
    <comment ref="H5" authorId="0" shapeId="0" xr:uid="{DF11C7E1-8685-447F-B3BA-EF16CAB81C99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based on 304 customers</t>
        </r>
      </text>
    </comment>
    <comment ref="H6" authorId="0" shapeId="0" xr:uid="{F6789523-84E5-4A0F-9DB5-211DD6A236B2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May need to use this towards the new generator.</t>
        </r>
      </text>
    </comment>
    <comment ref="H7" authorId="0" shapeId="0" xr:uid="{C70A61D1-8B8D-44CB-98ED-F2D9C6B8A4CE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To cover increased admin and O&amp;M expanse - SCADA improvements</t>
        </r>
      </text>
    </comment>
    <comment ref="C8" authorId="0" shapeId="0" xr:uid="{C4C60A64-4134-460D-B09A-34BC326604A0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7 lots: 5 north of Erda Way, 2 sount of Erda Way</t>
        </r>
      </text>
    </comment>
    <comment ref="C10" authorId="0" shapeId="0" xr:uid="{F3CE5B03-46D5-4CE4-B8E4-CB79CA3FB0C0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12 lots - all pay to hook up to service</t>
        </r>
      </text>
    </comment>
    <comment ref="C11" authorId="0" shapeId="0" xr:uid="{B300FF02-1778-4B83-9E16-84C0A6CBBEB2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5 lots north of Erda Way to pay - cover cost of finishing the loop.</t>
        </r>
      </text>
    </comment>
    <comment ref="H26" authorId="0" shapeId="0" xr:uid="{DB57C5B9-81E7-4CD5-B914-67B6B7113DCD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% to State to help pay off loan. $3,000 of the $5,000 we collect. </t>
        </r>
      </text>
    </comment>
    <comment ref="H27" authorId="0" shapeId="0" xr:uid="{9861D3B8-68BB-4B37-830F-2FC30A2EBCFA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If not used for the new generator, this will be used to first cover any budget shortage and then to help pay off the state loan quicker.</t>
        </r>
      </text>
    </comment>
    <comment ref="H30" authorId="0" shapeId="0" xr:uid="{C1F60AFB-A3E1-4FFC-8A40-5EF5A7EC7927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5% increase over last year</t>
        </r>
      </text>
    </comment>
    <comment ref="H31" authorId="0" shapeId="0" xr:uid="{567B51B3-29B6-49E3-926A-D4A6A150074A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$25 per month estimate</t>
        </r>
      </text>
    </comment>
    <comment ref="H34" authorId="0" shapeId="0" xr:uid="{33CA8D05-C939-46A5-B8BC-A3D2E22B165D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7% increase. Last increase was 3 yrs ago</t>
        </r>
      </text>
    </comment>
    <comment ref="H35" authorId="0" shapeId="0" xr:uid="{1FF6B0C5-714F-45DF-8449-98D43F73E1BC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no change</t>
        </r>
      </text>
    </comment>
    <comment ref="H36" authorId="0" shapeId="0" xr:uid="{B8BA30D4-51E7-4D5C-AD46-290D1EAEC329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Each board member other than the president gets $55 credit per month for months attending meetings or participating in running of company. </t>
        </r>
      </text>
    </comment>
    <comment ref="H37" authorId="0" shapeId="0" xr:uid="{1FD1F0B6-9998-423B-901E-BBF740373C81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no change</t>
        </r>
      </text>
    </comment>
    <comment ref="H40" authorId="0" shapeId="0" xr:uid="{618632A2-3D2C-44CC-9854-0DD30E03B08B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$7.95/month fee + $5.00/month fraud protection fee + $.05 per batch fee (ave 28 batches per month) + $.05 per transaction fee (ave 160 per month) = 3% per transaction fee</t>
        </r>
      </text>
    </comment>
    <comment ref="H51" authorId="0" shapeId="0" xr:uid="{4BF63722-F240-4492-9C3E-3D6DD33EEE04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includes scholarship</t>
        </r>
      </text>
    </comment>
    <comment ref="H55" authorId="0" shapeId="0" xr:uid="{CA065B1A-D388-4271-BBA7-ABC066C29E3B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Use $5 base increase for Scada upgrades</t>
        </r>
      </text>
    </comment>
    <comment ref="H56" authorId="0" shapeId="0" xr:uid="{6861B670-636B-49E6-9A72-ECFBCE4D0B56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Use Capaital Facilities Replacement account and a portion of the $10 base increase to cover this.  Must have permission from the State. </t>
        </r>
      </text>
    </comment>
    <comment ref="H69" authorId="0" shapeId="0" xr:uid="{09478F00-54E4-415D-A94D-038CB9D35A0E}">
      <text>
        <r>
          <rPr>
            <b/>
            <sz val="9"/>
            <color indexed="81"/>
            <rFont val="Tahoma"/>
            <charset val="1"/>
          </rPr>
          <t>erdaa:</t>
        </r>
        <r>
          <rPr>
            <sz val="9"/>
            <color indexed="81"/>
            <rFont val="Tahoma"/>
            <charset val="1"/>
          </rPr>
          <t xml:space="preserve">
Gas prices may increase</t>
        </r>
      </text>
    </comment>
  </commentList>
</comments>
</file>

<file path=xl/sharedStrings.xml><?xml version="1.0" encoding="utf-8"?>
<sst xmlns="http://schemas.openxmlformats.org/spreadsheetml/2006/main" count="107" uniqueCount="105">
  <si>
    <t>Fiscal year 2021-2022 proposed budget</t>
  </si>
  <si>
    <t>Income</t>
  </si>
  <si>
    <t>Water Service</t>
  </si>
  <si>
    <t>4006 Water Service - $10 Increase</t>
  </si>
  <si>
    <t>4005 Water Service - Base</t>
  </si>
  <si>
    <t>4010 Contract Fees</t>
  </si>
  <si>
    <t>4020 Monthly Late Fee</t>
  </si>
  <si>
    <t>4030 Water Hook-up</t>
  </si>
  <si>
    <t>4000 Water Service - Usage</t>
  </si>
  <si>
    <t>Total Water Service</t>
  </si>
  <si>
    <t>Investments</t>
  </si>
  <si>
    <t>4050 Interest Savings</t>
  </si>
  <si>
    <t>Total Income</t>
  </si>
  <si>
    <t>Budget FY2022</t>
  </si>
  <si>
    <t>Reimbursement</t>
  </si>
  <si>
    <t>4035 Water Loop Fee</t>
  </si>
  <si>
    <t>4040 Water Other</t>
  </si>
  <si>
    <t>Expense</t>
  </si>
  <si>
    <t>5010 - Loan Payment Reserves $93K</t>
  </si>
  <si>
    <t>5015 - Cptl Fac Rplc Acct % O&amp;M</t>
  </si>
  <si>
    <t>5020 - State Loan Payment</t>
  </si>
  <si>
    <t>Total Debt Service</t>
  </si>
  <si>
    <t>Extra $10 collected</t>
  </si>
  <si>
    <t>5000 -Debt Service</t>
  </si>
  <si>
    <t>5040 - Professional Expense</t>
  </si>
  <si>
    <t>5040 - Professional Expenses</t>
  </si>
  <si>
    <t>5050 - Inspection Fees</t>
  </si>
  <si>
    <t>Total Professional Expense</t>
  </si>
  <si>
    <t>5070 - Administrative Expense</t>
  </si>
  <si>
    <t>5080 - Operator</t>
  </si>
  <si>
    <t>5085 - President</t>
  </si>
  <si>
    <t>5090 - Board</t>
  </si>
  <si>
    <t>5100 - Accounting Services</t>
  </si>
  <si>
    <t>Total Administrative Expense</t>
  </si>
  <si>
    <t>5160 - Business Expense</t>
  </si>
  <si>
    <t>5175 - Credit Card Processing Fee</t>
  </si>
  <si>
    <t>5110 - Audit/Tax filing</t>
  </si>
  <si>
    <t>5165 - System Support Service</t>
  </si>
  <si>
    <t>5190 - Education /Conference</t>
  </si>
  <si>
    <t>5200 - Blue Stakes Fee</t>
  </si>
  <si>
    <t>5210 - Business Registration Fees</t>
  </si>
  <si>
    <t>5220 - Dues Licenses</t>
  </si>
  <si>
    <t>5250 - Mileage</t>
  </si>
  <si>
    <t>5260 - PO Box Rental</t>
  </si>
  <si>
    <t>5270 - Postage, Mailing expenses</t>
  </si>
  <si>
    <t>5280 - Printing and Copying</t>
  </si>
  <si>
    <t>5300 - Supplies</t>
  </si>
  <si>
    <t>5310 - Travel</t>
  </si>
  <si>
    <t>Total Business Expense</t>
  </si>
  <si>
    <t>5390 - Facilities and Equipment</t>
  </si>
  <si>
    <t>5395 - Projects</t>
  </si>
  <si>
    <t>5415 - Facilities &amp; Equip Supplies</t>
  </si>
  <si>
    <t>Total Facilities and Equipment</t>
  </si>
  <si>
    <t>5420 - Insurance</t>
  </si>
  <si>
    <t>5430 - Board Bond</t>
  </si>
  <si>
    <t>5440 - Liability/Replacement</t>
  </si>
  <si>
    <t>Total Insurance</t>
  </si>
  <si>
    <t>5460 - Legal Fees</t>
  </si>
  <si>
    <t>5500 - Property Taxes</t>
  </si>
  <si>
    <t>5510 - Utilities</t>
  </si>
  <si>
    <t>5540- Cell Phone</t>
  </si>
  <si>
    <t>5550 - Internet Service</t>
  </si>
  <si>
    <t>5570 - Dominion Energy</t>
  </si>
  <si>
    <t>5590 - Campbell Well</t>
  </si>
  <si>
    <t>5595 - Nelson Well</t>
  </si>
  <si>
    <t>Total Dominion</t>
  </si>
  <si>
    <t>5600 - Rocky Mountain Power</t>
  </si>
  <si>
    <t>5610 - Campbell Well</t>
  </si>
  <si>
    <t>5620 - Nelson Well</t>
  </si>
  <si>
    <t>Total Rocky Mountain</t>
  </si>
  <si>
    <t>Total Utilities</t>
  </si>
  <si>
    <t>5640 - Water Tests</t>
  </si>
  <si>
    <t>5680 - Coliform</t>
  </si>
  <si>
    <t>5690 - Copper/Lead</t>
  </si>
  <si>
    <t>5720 - Inorganic</t>
  </si>
  <si>
    <t>5740 - Nitrates</t>
  </si>
  <si>
    <t>5760 - Pesticides</t>
  </si>
  <si>
    <t>5770 - Radionuclides</t>
  </si>
  <si>
    <t>5800 - VOC</t>
  </si>
  <si>
    <t>Total Water Tests</t>
  </si>
  <si>
    <t>Total Expenses</t>
  </si>
  <si>
    <t>5030 - State % of Contract Fee</t>
  </si>
  <si>
    <t>5400 - Other - Nelson Generator</t>
  </si>
  <si>
    <t>Projects in order of priority</t>
  </si>
  <si>
    <t>Scada Upgrades</t>
  </si>
  <si>
    <t>Booster Building</t>
  </si>
  <si>
    <t>Well Programming</t>
  </si>
  <si>
    <t>Tank Transducer</t>
  </si>
  <si>
    <t>GIS</t>
  </si>
  <si>
    <t>Sub-project 2</t>
  </si>
  <si>
    <t>Sub-project 3</t>
  </si>
  <si>
    <t>10 Meter Boxes</t>
  </si>
  <si>
    <t>New Setters</t>
  </si>
  <si>
    <t>New Boxes</t>
  </si>
  <si>
    <t>Hydrants</t>
  </si>
  <si>
    <t>Service 5 hydrants</t>
  </si>
  <si>
    <t>Nelson Well Generator</t>
  </si>
  <si>
    <t>Concrete</t>
  </si>
  <si>
    <t>Electrical</t>
  </si>
  <si>
    <t>Switch</t>
  </si>
  <si>
    <t>Generator</t>
  </si>
  <si>
    <t>Chlorine Building</t>
  </si>
  <si>
    <t>Pump to waste alarm</t>
  </si>
  <si>
    <t>5810 - Disinfection by Products</t>
  </si>
  <si>
    <t>4007 Water Service - $5 Admin/ 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</si>
</sst>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44" fontId="0" fillId="0" borderId="0" xfId="1" applyFont="1"/>
    <xf numFmtId="1" fontId="0" fillId="0" borderId="0" xfId="1" applyNumberFormat="1" applyFont="1"/>
    <xf numFmtId="9" fontId="0" fillId="0" borderId="0" xfId="1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2" fillId="0" borderId="0" xfId="0" applyFont="1"/>
    <xf numFmtId="9" fontId="0" fillId="0" borderId="0" xfId="0" applyNumberFormat="1"/>
    <xf numFmtId="44" fontId="2" fillId="0" borderId="0" xfId="1" applyFont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871DF-E730-4A94-9B71-E16A530E0246}">
  <dimension ref="A1:O90"/>
  <sheetViews>
    <sheetView tabSelected="1" topLeftCell="A58" workbookViewId="0">
      <selection activeCell="H16" sqref="H16"/>
    </sheetView>
  </sheetViews>
  <sheetFormatPr defaultRowHeight="15" x14ac:dyDescent="0.25"/>
  <cols>
    <col min="8" max="8" width="13.85546875" style="2" bestFit="1" customWidth="1"/>
    <col min="10" max="10" width="13.85546875" style="2" customWidth="1"/>
    <col min="11" max="11" width="14.85546875" style="2" bestFit="1" customWidth="1"/>
    <col min="12" max="12" width="13.28515625" style="2" bestFit="1" customWidth="1"/>
    <col min="15" max="15" width="12.5703125" bestFit="1" customWidth="1"/>
  </cols>
  <sheetData>
    <row r="1" spans="1:12" x14ac:dyDescent="0.25">
      <c r="A1" t="s">
        <v>0</v>
      </c>
    </row>
    <row r="3" spans="1:12" x14ac:dyDescent="0.25">
      <c r="B3" t="s">
        <v>1</v>
      </c>
      <c r="H3" s="2" t="s">
        <v>13</v>
      </c>
    </row>
    <row r="4" spans="1:12" x14ac:dyDescent="0.25">
      <c r="C4" s="6" t="s">
        <v>2</v>
      </c>
    </row>
    <row r="5" spans="1:12" x14ac:dyDescent="0.25">
      <c r="B5" s="1"/>
      <c r="D5" t="s">
        <v>4</v>
      </c>
      <c r="H5" s="2">
        <f>(304*(40*12))</f>
        <v>145920</v>
      </c>
    </row>
    <row r="6" spans="1:12" x14ac:dyDescent="0.25">
      <c r="B6" s="1"/>
      <c r="D6" t="s">
        <v>3</v>
      </c>
      <c r="H6" s="2">
        <f>(304*(12*10))</f>
        <v>36480</v>
      </c>
    </row>
    <row r="7" spans="1:12" x14ac:dyDescent="0.25">
      <c r="B7" s="1"/>
      <c r="D7" t="s">
        <v>104</v>
      </c>
      <c r="H7" s="2">
        <f>(304*(12*5))</f>
        <v>18240</v>
      </c>
    </row>
    <row r="8" spans="1:12" x14ac:dyDescent="0.25">
      <c r="D8" t="s">
        <v>5</v>
      </c>
      <c r="H8" s="2">
        <f>7*5000</f>
        <v>35000</v>
      </c>
      <c r="J8" s="3"/>
      <c r="K8" s="3"/>
      <c r="L8" s="3"/>
    </row>
    <row r="9" spans="1:12" x14ac:dyDescent="0.25">
      <c r="D9" t="s">
        <v>6</v>
      </c>
      <c r="H9" s="2">
        <v>6000</v>
      </c>
    </row>
    <row r="10" spans="1:12" x14ac:dyDescent="0.25">
      <c r="D10" t="s">
        <v>7</v>
      </c>
      <c r="H10" s="2">
        <v>12000</v>
      </c>
      <c r="L10" s="3"/>
    </row>
    <row r="11" spans="1:12" x14ac:dyDescent="0.25">
      <c r="D11" t="s">
        <v>15</v>
      </c>
      <c r="H11" s="2">
        <v>5000</v>
      </c>
      <c r="L11" s="3"/>
    </row>
    <row r="12" spans="1:12" x14ac:dyDescent="0.25">
      <c r="D12" t="s">
        <v>16</v>
      </c>
      <c r="H12" s="2">
        <v>3000</v>
      </c>
    </row>
    <row r="13" spans="1:12" x14ac:dyDescent="0.25">
      <c r="D13" t="s">
        <v>8</v>
      </c>
      <c r="H13" s="2">
        <f>250*304</f>
        <v>76000</v>
      </c>
    </row>
    <row r="14" spans="1:12" x14ac:dyDescent="0.25">
      <c r="D14" t="s">
        <v>14</v>
      </c>
      <c r="H14" s="2">
        <v>3000</v>
      </c>
    </row>
    <row r="15" spans="1:12" x14ac:dyDescent="0.25">
      <c r="C15" t="s">
        <v>9</v>
      </c>
      <c r="H15" s="2">
        <f>SUM(H5:H14)</f>
        <v>340640</v>
      </c>
    </row>
    <row r="16" spans="1:12" x14ac:dyDescent="0.25">
      <c r="C16" s="6" t="s">
        <v>10</v>
      </c>
    </row>
    <row r="17" spans="2:10" x14ac:dyDescent="0.25">
      <c r="D17" t="s">
        <v>11</v>
      </c>
      <c r="H17" s="2">
        <v>54</v>
      </c>
    </row>
    <row r="18" spans="2:10" x14ac:dyDescent="0.25">
      <c r="B18" t="s">
        <v>12</v>
      </c>
      <c r="H18" s="8">
        <f>H15+H17</f>
        <v>340694</v>
      </c>
    </row>
    <row r="21" spans="2:10" x14ac:dyDescent="0.25">
      <c r="B21" t="s">
        <v>17</v>
      </c>
    </row>
    <row r="22" spans="2:10" x14ac:dyDescent="0.25">
      <c r="C22" s="6" t="s">
        <v>23</v>
      </c>
    </row>
    <row r="23" spans="2:10" x14ac:dyDescent="0.25">
      <c r="D23" t="s">
        <v>18</v>
      </c>
      <c r="H23" s="2">
        <v>0</v>
      </c>
    </row>
    <row r="24" spans="2:10" x14ac:dyDescent="0.25">
      <c r="D24" t="s">
        <v>19</v>
      </c>
      <c r="H24" s="2">
        <v>10000</v>
      </c>
    </row>
    <row r="25" spans="2:10" x14ac:dyDescent="0.25">
      <c r="D25" t="s">
        <v>20</v>
      </c>
      <c r="H25" s="2">
        <v>48000</v>
      </c>
    </row>
    <row r="26" spans="2:10" x14ac:dyDescent="0.25">
      <c r="D26" t="s">
        <v>81</v>
      </c>
      <c r="H26" s="2">
        <v>21000</v>
      </c>
      <c r="J26" s="3"/>
    </row>
    <row r="27" spans="2:10" x14ac:dyDescent="0.25">
      <c r="D27" t="s">
        <v>22</v>
      </c>
      <c r="H27" s="2">
        <v>36480</v>
      </c>
      <c r="J27" s="3"/>
    </row>
    <row r="28" spans="2:10" x14ac:dyDescent="0.25">
      <c r="C28" t="s">
        <v>21</v>
      </c>
      <c r="H28" s="8">
        <f>SUM(H23:H27)</f>
        <v>115480</v>
      </c>
    </row>
    <row r="29" spans="2:10" x14ac:dyDescent="0.25">
      <c r="C29" s="6" t="s">
        <v>24</v>
      </c>
    </row>
    <row r="30" spans="2:10" x14ac:dyDescent="0.25">
      <c r="D30" t="s">
        <v>25</v>
      </c>
      <c r="H30" s="2">
        <v>12600</v>
      </c>
      <c r="J30" s="4"/>
    </row>
    <row r="31" spans="2:10" x14ac:dyDescent="0.25">
      <c r="D31" t="s">
        <v>26</v>
      </c>
      <c r="H31" s="2">
        <v>300</v>
      </c>
      <c r="J31" s="5"/>
    </row>
    <row r="32" spans="2:10" x14ac:dyDescent="0.25">
      <c r="C32" t="s">
        <v>27</v>
      </c>
      <c r="H32" s="8">
        <f t="shared" ref="H32" si="0">SUM(H30:H31)</f>
        <v>12900</v>
      </c>
    </row>
    <row r="33" spans="3:15" x14ac:dyDescent="0.25">
      <c r="C33" s="6" t="s">
        <v>28</v>
      </c>
    </row>
    <row r="34" spans="3:15" x14ac:dyDescent="0.25">
      <c r="D34" t="s">
        <v>29</v>
      </c>
      <c r="H34" s="2">
        <v>24000</v>
      </c>
      <c r="J34" s="4"/>
    </row>
    <row r="35" spans="3:15" x14ac:dyDescent="0.25">
      <c r="D35" t="s">
        <v>30</v>
      </c>
      <c r="H35" s="2">
        <v>18000</v>
      </c>
      <c r="J35" s="5"/>
    </row>
    <row r="36" spans="3:15" x14ac:dyDescent="0.25">
      <c r="D36" t="s">
        <v>31</v>
      </c>
      <c r="H36" s="2">
        <v>5940</v>
      </c>
      <c r="J36" s="5"/>
    </row>
    <row r="37" spans="3:15" x14ac:dyDescent="0.25">
      <c r="D37" t="s">
        <v>32</v>
      </c>
      <c r="H37" s="2">
        <v>15600</v>
      </c>
      <c r="J37" s="5"/>
    </row>
    <row r="38" spans="3:15" x14ac:dyDescent="0.25">
      <c r="C38" t="s">
        <v>33</v>
      </c>
      <c r="H38" s="8">
        <f t="shared" ref="H38" si="1">SUM(H34:H37)</f>
        <v>63540</v>
      </c>
    </row>
    <row r="39" spans="3:15" x14ac:dyDescent="0.25">
      <c r="C39" s="6" t="s">
        <v>34</v>
      </c>
    </row>
    <row r="40" spans="3:15" x14ac:dyDescent="0.25">
      <c r="D40" t="s">
        <v>35</v>
      </c>
      <c r="H40" s="2">
        <v>6000</v>
      </c>
      <c r="N40" s="7"/>
      <c r="O40" s="2"/>
    </row>
    <row r="41" spans="3:15" x14ac:dyDescent="0.25">
      <c r="D41" t="s">
        <v>36</v>
      </c>
      <c r="H41" s="2">
        <v>2400</v>
      </c>
    </row>
    <row r="42" spans="3:15" x14ac:dyDescent="0.25">
      <c r="D42" t="s">
        <v>37</v>
      </c>
      <c r="H42" s="2">
        <v>8000</v>
      </c>
    </row>
    <row r="43" spans="3:15" x14ac:dyDescent="0.25">
      <c r="D43" t="s">
        <v>38</v>
      </c>
      <c r="H43" s="2">
        <v>2500</v>
      </c>
    </row>
    <row r="44" spans="3:15" x14ac:dyDescent="0.25">
      <c r="D44" t="s">
        <v>39</v>
      </c>
      <c r="H44" s="2">
        <v>250</v>
      </c>
    </row>
    <row r="45" spans="3:15" x14ac:dyDescent="0.25">
      <c r="D45" t="s">
        <v>40</v>
      </c>
      <c r="H45" s="2">
        <v>10</v>
      </c>
    </row>
    <row r="46" spans="3:15" x14ac:dyDescent="0.25">
      <c r="D46" t="s">
        <v>41</v>
      </c>
      <c r="H46" s="2">
        <v>1800</v>
      </c>
    </row>
    <row r="47" spans="3:15" x14ac:dyDescent="0.25">
      <c r="D47" t="s">
        <v>42</v>
      </c>
      <c r="H47" s="2">
        <v>400</v>
      </c>
    </row>
    <row r="48" spans="3:15" x14ac:dyDescent="0.25">
      <c r="D48" t="s">
        <v>43</v>
      </c>
      <c r="H48" s="2">
        <v>125</v>
      </c>
    </row>
    <row r="49" spans="3:8" x14ac:dyDescent="0.25">
      <c r="D49" t="s">
        <v>44</v>
      </c>
      <c r="H49" s="2">
        <v>2500</v>
      </c>
    </row>
    <row r="50" spans="3:8" x14ac:dyDescent="0.25">
      <c r="D50" t="s">
        <v>45</v>
      </c>
      <c r="H50" s="2">
        <v>300</v>
      </c>
    </row>
    <row r="51" spans="3:8" x14ac:dyDescent="0.25">
      <c r="D51" t="s">
        <v>46</v>
      </c>
      <c r="H51" s="2">
        <v>2200</v>
      </c>
    </row>
    <row r="52" spans="3:8" x14ac:dyDescent="0.25">
      <c r="D52" t="s">
        <v>47</v>
      </c>
      <c r="H52" s="2">
        <v>2000</v>
      </c>
    </row>
    <row r="53" spans="3:8" x14ac:dyDescent="0.25">
      <c r="C53" t="s">
        <v>48</v>
      </c>
      <c r="H53" s="8">
        <f t="shared" ref="H53" si="2">SUM(H40:H52)</f>
        <v>28485</v>
      </c>
    </row>
    <row r="54" spans="3:8" x14ac:dyDescent="0.25">
      <c r="C54" s="6" t="s">
        <v>49</v>
      </c>
    </row>
    <row r="55" spans="3:8" x14ac:dyDescent="0.25">
      <c r="D55" t="s">
        <v>50</v>
      </c>
      <c r="H55" s="2">
        <f>(11800+10000+15000+7500+8500+4000)</f>
        <v>56800</v>
      </c>
    </row>
    <row r="56" spans="3:8" x14ac:dyDescent="0.25">
      <c r="D56" t="s">
        <v>82</v>
      </c>
      <c r="H56" s="2">
        <v>60000</v>
      </c>
    </row>
    <row r="57" spans="3:8" x14ac:dyDescent="0.25">
      <c r="D57" t="s">
        <v>51</v>
      </c>
      <c r="H57" s="2">
        <v>18500</v>
      </c>
    </row>
    <row r="58" spans="3:8" x14ac:dyDescent="0.25">
      <c r="C58" t="s">
        <v>52</v>
      </c>
      <c r="H58" s="8">
        <f t="shared" ref="H58" si="3">SUM(H55:H57)</f>
        <v>135300</v>
      </c>
    </row>
    <row r="59" spans="3:8" x14ac:dyDescent="0.25">
      <c r="C59" s="6" t="s">
        <v>53</v>
      </c>
    </row>
    <row r="60" spans="3:8" x14ac:dyDescent="0.25">
      <c r="D60" t="s">
        <v>54</v>
      </c>
      <c r="H60" s="2">
        <v>500</v>
      </c>
    </row>
    <row r="61" spans="3:8" x14ac:dyDescent="0.25">
      <c r="D61" t="s">
        <v>55</v>
      </c>
      <c r="H61" s="2">
        <v>6978</v>
      </c>
    </row>
    <row r="62" spans="3:8" x14ac:dyDescent="0.25">
      <c r="C62" t="s">
        <v>56</v>
      </c>
      <c r="H62" s="2">
        <f t="shared" ref="H62" si="4">SUM(H60:H61)</f>
        <v>7478</v>
      </c>
    </row>
    <row r="63" spans="3:8" x14ac:dyDescent="0.25">
      <c r="C63" s="6" t="s">
        <v>57</v>
      </c>
      <c r="H63" s="8">
        <v>2000</v>
      </c>
    </row>
    <row r="64" spans="3:8" x14ac:dyDescent="0.25">
      <c r="C64" s="6" t="s">
        <v>58</v>
      </c>
      <c r="H64" s="8">
        <v>4000</v>
      </c>
    </row>
    <row r="65" spans="3:8" x14ac:dyDescent="0.25">
      <c r="C65" s="6" t="s">
        <v>59</v>
      </c>
    </row>
    <row r="66" spans="3:8" x14ac:dyDescent="0.25">
      <c r="D66" t="s">
        <v>60</v>
      </c>
      <c r="H66" s="2">
        <v>1100</v>
      </c>
    </row>
    <row r="67" spans="3:8" x14ac:dyDescent="0.25">
      <c r="D67" t="s">
        <v>61</v>
      </c>
      <c r="H67" s="2">
        <v>760</v>
      </c>
    </row>
    <row r="68" spans="3:8" x14ac:dyDescent="0.25">
      <c r="D68" t="s">
        <v>62</v>
      </c>
    </row>
    <row r="69" spans="3:8" x14ac:dyDescent="0.25">
      <c r="E69" t="s">
        <v>63</v>
      </c>
      <c r="H69" s="2">
        <v>540</v>
      </c>
    </row>
    <row r="70" spans="3:8" x14ac:dyDescent="0.25">
      <c r="E70" t="s">
        <v>64</v>
      </c>
      <c r="H70" s="2">
        <v>300</v>
      </c>
    </row>
    <row r="71" spans="3:8" x14ac:dyDescent="0.25">
      <c r="D71" t="s">
        <v>65</v>
      </c>
      <c r="H71" s="2">
        <f t="shared" ref="H71" si="5">SUM(H69:H70)</f>
        <v>840</v>
      </c>
    </row>
    <row r="72" spans="3:8" x14ac:dyDescent="0.25">
      <c r="D72" t="s">
        <v>66</v>
      </c>
    </row>
    <row r="73" spans="3:8" x14ac:dyDescent="0.25">
      <c r="E73" t="s">
        <v>67</v>
      </c>
      <c r="H73" s="2">
        <v>8300</v>
      </c>
    </row>
    <row r="74" spans="3:8" x14ac:dyDescent="0.25">
      <c r="E74" t="s">
        <v>68</v>
      </c>
      <c r="H74" s="2">
        <v>9600</v>
      </c>
    </row>
    <row r="75" spans="3:8" x14ac:dyDescent="0.25">
      <c r="D75" t="s">
        <v>69</v>
      </c>
      <c r="H75" s="2">
        <f t="shared" ref="H75" si="6">SUM(H73:H74)</f>
        <v>17900</v>
      </c>
    </row>
    <row r="76" spans="3:8" x14ac:dyDescent="0.25">
      <c r="C76" t="s">
        <v>70</v>
      </c>
      <c r="H76" s="8">
        <f t="shared" ref="H76" si="7">H66+H67+H71+H75</f>
        <v>20600</v>
      </c>
    </row>
    <row r="77" spans="3:8" x14ac:dyDescent="0.25">
      <c r="C77" s="6" t="s">
        <v>71</v>
      </c>
    </row>
    <row r="78" spans="3:8" x14ac:dyDescent="0.25">
      <c r="D78" t="s">
        <v>72</v>
      </c>
      <c r="H78" s="2">
        <v>900</v>
      </c>
    </row>
    <row r="79" spans="3:8" x14ac:dyDescent="0.25">
      <c r="D79" t="s">
        <v>73</v>
      </c>
    </row>
    <row r="80" spans="3:8" x14ac:dyDescent="0.25">
      <c r="D80" t="s">
        <v>74</v>
      </c>
      <c r="H80" s="2">
        <v>225</v>
      </c>
    </row>
    <row r="81" spans="3:8" x14ac:dyDescent="0.25">
      <c r="D81" t="s">
        <v>75</v>
      </c>
    </row>
    <row r="82" spans="3:8" x14ac:dyDescent="0.25">
      <c r="D82" t="s">
        <v>76</v>
      </c>
      <c r="H82" s="2">
        <v>1790</v>
      </c>
    </row>
    <row r="83" spans="3:8" x14ac:dyDescent="0.25">
      <c r="D83" t="s">
        <v>77</v>
      </c>
      <c r="H83" s="2">
        <v>250</v>
      </c>
    </row>
    <row r="84" spans="3:8" x14ac:dyDescent="0.25">
      <c r="D84" t="s">
        <v>78</v>
      </c>
      <c r="H84" s="2">
        <v>190</v>
      </c>
    </row>
    <row r="85" spans="3:8" x14ac:dyDescent="0.25">
      <c r="D85" t="s">
        <v>103</v>
      </c>
      <c r="H85" s="2">
        <v>240</v>
      </c>
    </row>
    <row r="86" spans="3:8" x14ac:dyDescent="0.25">
      <c r="C86" t="s">
        <v>79</v>
      </c>
      <c r="H86" s="8">
        <f>SUM(H78:H85)</f>
        <v>3595</v>
      </c>
    </row>
    <row r="88" spans="3:8" x14ac:dyDescent="0.25">
      <c r="C88" t="s">
        <v>80</v>
      </c>
      <c r="H88" s="2">
        <f t="shared" ref="H88" si="8">H86+H76+H64+H63+H62+H58+H53+H38+H32+H28</f>
        <v>393378</v>
      </c>
    </row>
    <row r="90" spans="3:8" x14ac:dyDescent="0.25">
      <c r="H90" s="2">
        <f>SUM(H18-H88)</f>
        <v>-52684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50B6E-247E-487C-BA31-BEB8544CA1A1}">
  <dimension ref="B2:E24"/>
  <sheetViews>
    <sheetView workbookViewId="0">
      <selection activeCell="C3" sqref="C3"/>
    </sheetView>
  </sheetViews>
  <sheetFormatPr defaultRowHeight="15" x14ac:dyDescent="0.25"/>
  <cols>
    <col min="3" max="3" width="11.5703125" style="9" bestFit="1" customWidth="1"/>
  </cols>
  <sheetData>
    <row r="2" spans="2:5" x14ac:dyDescent="0.25">
      <c r="B2" t="s">
        <v>83</v>
      </c>
    </row>
    <row r="3" spans="2:5" x14ac:dyDescent="0.25">
      <c r="C3" s="9">
        <v>11800</v>
      </c>
      <c r="D3" t="s">
        <v>84</v>
      </c>
    </row>
    <row r="4" spans="2:5" x14ac:dyDescent="0.25">
      <c r="E4" t="s">
        <v>85</v>
      </c>
    </row>
    <row r="5" spans="2:5" x14ac:dyDescent="0.25">
      <c r="E5" t="s">
        <v>86</v>
      </c>
    </row>
    <row r="6" spans="2:5" x14ac:dyDescent="0.25">
      <c r="E6" t="s">
        <v>87</v>
      </c>
    </row>
    <row r="7" spans="2:5" x14ac:dyDescent="0.25">
      <c r="C7" s="9">
        <v>10000</v>
      </c>
      <c r="D7" t="s">
        <v>88</v>
      </c>
    </row>
    <row r="8" spans="2:5" x14ac:dyDescent="0.25">
      <c r="E8" t="s">
        <v>89</v>
      </c>
    </row>
    <row r="9" spans="2:5" x14ac:dyDescent="0.25">
      <c r="E9" t="s">
        <v>90</v>
      </c>
    </row>
    <row r="10" spans="2:5" x14ac:dyDescent="0.25">
      <c r="C10" s="9">
        <v>15000</v>
      </c>
      <c r="D10" t="s">
        <v>91</v>
      </c>
    </row>
    <row r="11" spans="2:5" x14ac:dyDescent="0.25">
      <c r="E11" t="s">
        <v>92</v>
      </c>
    </row>
    <row r="12" spans="2:5" x14ac:dyDescent="0.25">
      <c r="E12" t="s">
        <v>93</v>
      </c>
    </row>
    <row r="13" spans="2:5" x14ac:dyDescent="0.25">
      <c r="C13" s="9">
        <v>7500</v>
      </c>
      <c r="D13" t="s">
        <v>94</v>
      </c>
    </row>
    <row r="14" spans="2:5" x14ac:dyDescent="0.25">
      <c r="E14" t="s">
        <v>95</v>
      </c>
    </row>
    <row r="15" spans="2:5" x14ac:dyDescent="0.25">
      <c r="C15" s="9">
        <v>60000</v>
      </c>
      <c r="D15" t="s">
        <v>96</v>
      </c>
    </row>
    <row r="16" spans="2:5" x14ac:dyDescent="0.25">
      <c r="E16" t="s">
        <v>97</v>
      </c>
    </row>
    <row r="17" spans="3:5" x14ac:dyDescent="0.25">
      <c r="E17" t="s">
        <v>98</v>
      </c>
    </row>
    <row r="18" spans="3:5" x14ac:dyDescent="0.25">
      <c r="E18" t="s">
        <v>99</v>
      </c>
    </row>
    <row r="19" spans="3:5" x14ac:dyDescent="0.25">
      <c r="E19" t="s">
        <v>100</v>
      </c>
    </row>
    <row r="20" spans="3:5" x14ac:dyDescent="0.25">
      <c r="C20" s="9">
        <v>8500</v>
      </c>
      <c r="D20" t="s">
        <v>84</v>
      </c>
    </row>
    <row r="21" spans="3:5" x14ac:dyDescent="0.25">
      <c r="E21" t="s">
        <v>101</v>
      </c>
    </row>
    <row r="22" spans="3:5" x14ac:dyDescent="0.25">
      <c r="C22" s="9">
        <v>4000</v>
      </c>
      <c r="D22" t="s">
        <v>84</v>
      </c>
    </row>
    <row r="23" spans="3:5" x14ac:dyDescent="0.25">
      <c r="E23" t="s">
        <v>102</v>
      </c>
    </row>
    <row r="24" spans="3:5" x14ac:dyDescent="0.25">
      <c r="C24" s="9">
        <f>SUM(C3:C23)</f>
        <v>116800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ISOM</dc:creator>
  <cp:lastModifiedBy>erdaa</cp:lastModifiedBy>
  <dcterms:created xsi:type="dcterms:W3CDTF">2021-10-09T22:16:18Z</dcterms:created>
  <dcterms:modified xsi:type="dcterms:W3CDTF">2021-10-27T01:23:57Z</dcterms:modified>
</cp:coreProperties>
</file>