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a73ee384bee3e93/Desktop/Erda Acres/Erda Acres- TI/Annual Shareholder MTG/2024/"/>
    </mc:Choice>
  </mc:AlternateContent>
  <xr:revisionPtr revIDLastSave="232" documentId="8_{51AF2EE1-679B-49F3-8DF6-4486B0ACA46D}" xr6:coauthVersionLast="47" xr6:coauthVersionMax="47" xr10:uidLastSave="{B05E510A-0918-4CE4-85CA-75AFA7C42384}"/>
  <bookViews>
    <workbookView xWindow="-15" yWindow="360" windowWidth="22350" windowHeight="12690" xr2:uid="{00000000-000D-0000-FFFF-FFFF00000000}"/>
  </bookViews>
  <sheets>
    <sheet name="FY Summary" sheetId="3" r:id="rId1"/>
    <sheet name="Loan Schedule" sheetId="2" r:id="rId2"/>
    <sheet name="H2O Usage" sheetId="1" r:id="rId3"/>
    <sheet name="Water Pumpe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 l="1"/>
  <c r="E31" i="3"/>
  <c r="C31" i="3" l="1"/>
  <c r="M92" i="4" l="1"/>
  <c r="N92" i="4"/>
  <c r="O92" i="4"/>
  <c r="P92" i="4"/>
  <c r="M93" i="4"/>
  <c r="N93" i="4"/>
  <c r="O93" i="4"/>
  <c r="P93" i="4"/>
  <c r="M94" i="4"/>
  <c r="N94" i="4"/>
  <c r="O94" i="4"/>
  <c r="P94" i="4"/>
  <c r="M95" i="4"/>
  <c r="N95" i="4"/>
  <c r="O95" i="4"/>
  <c r="P95" i="4"/>
  <c r="M96" i="4"/>
  <c r="N96" i="4"/>
  <c r="O96" i="4"/>
  <c r="P96" i="4"/>
  <c r="M97" i="4"/>
  <c r="N97" i="4"/>
  <c r="O97" i="4"/>
  <c r="P97" i="4"/>
  <c r="M98" i="4"/>
  <c r="N98" i="4"/>
  <c r="O98" i="4"/>
  <c r="P98" i="4"/>
  <c r="M99" i="4"/>
  <c r="N99" i="4"/>
  <c r="O99" i="4"/>
  <c r="P99" i="4"/>
  <c r="M100" i="4"/>
  <c r="N100" i="4"/>
  <c r="O100" i="4"/>
  <c r="P100" i="4"/>
  <c r="M101" i="4"/>
  <c r="N101" i="4"/>
  <c r="O101" i="4"/>
  <c r="P101" i="4"/>
  <c r="M102" i="4"/>
  <c r="N102" i="4"/>
  <c r="O102" i="4"/>
  <c r="P102" i="4"/>
  <c r="M103" i="4"/>
  <c r="N103" i="4"/>
  <c r="O103" i="4"/>
  <c r="P103" i="4"/>
  <c r="N105" i="4"/>
  <c r="D116" i="4"/>
  <c r="I116" i="4"/>
  <c r="F77" i="1"/>
  <c r="F76" i="1"/>
  <c r="F75" i="1"/>
  <c r="F74" i="1"/>
  <c r="F72" i="1"/>
  <c r="C11" i="3"/>
  <c r="C10" i="3"/>
  <c r="C9" i="3"/>
  <c r="C12" i="3" s="1"/>
  <c r="C8" i="3"/>
  <c r="F93" i="1"/>
  <c r="F92" i="1"/>
  <c r="F91" i="1"/>
  <c r="F90" i="1"/>
  <c r="F88" i="1"/>
  <c r="D8" i="3"/>
  <c r="E8" i="3"/>
  <c r="F8" i="3"/>
  <c r="G8" i="3"/>
  <c r="H8" i="3"/>
  <c r="I8" i="3"/>
  <c r="J8" i="3"/>
  <c r="K8" i="3"/>
  <c r="L8" i="3"/>
  <c r="D9" i="3"/>
  <c r="D12" i="3" s="1"/>
  <c r="E9" i="3"/>
  <c r="E12" i="3" s="1"/>
  <c r="F9" i="3"/>
  <c r="F12" i="3" s="1"/>
  <c r="G9" i="3"/>
  <c r="G12" i="3" s="1"/>
  <c r="H9" i="3"/>
  <c r="H12" i="3" s="1"/>
  <c r="I9" i="3"/>
  <c r="I12" i="3" s="1"/>
  <c r="J9" i="3"/>
  <c r="J12" i="3" s="1"/>
  <c r="K9" i="3"/>
  <c r="K12" i="3" s="1"/>
  <c r="L9" i="3"/>
  <c r="L12" i="3" s="1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F60" i="1"/>
  <c r="F59" i="1"/>
  <c r="F58" i="1"/>
  <c r="F61" i="1" s="1"/>
  <c r="F56" i="1"/>
  <c r="O105" i="4" l="1"/>
  <c r="J23" i="4"/>
  <c r="F44" i="1" l="1"/>
  <c r="F43" i="1"/>
  <c r="F42" i="1"/>
  <c r="F45" i="1" s="1"/>
  <c r="F40" i="1"/>
  <c r="C15" i="4"/>
  <c r="C14" i="4"/>
  <c r="C13" i="4"/>
  <c r="C12" i="4"/>
  <c r="C11" i="4"/>
  <c r="C10" i="4"/>
  <c r="C9" i="4"/>
  <c r="C8" i="4"/>
  <c r="C7" i="4"/>
  <c r="C6" i="4"/>
  <c r="C5" i="4"/>
  <c r="C4" i="4"/>
  <c r="C77" i="1" l="1"/>
  <c r="C61" i="1"/>
  <c r="C45" i="1"/>
  <c r="F29" i="1"/>
  <c r="C29" i="1"/>
  <c r="F13" i="1"/>
  <c r="C13" i="1"/>
  <c r="C92" i="1"/>
  <c r="C76" i="1"/>
  <c r="C60" i="1"/>
  <c r="C44" i="1"/>
  <c r="F28" i="1"/>
  <c r="F12" i="1"/>
  <c r="C28" i="1"/>
  <c r="C12" i="1"/>
  <c r="F27" i="1"/>
  <c r="F26" i="1"/>
  <c r="F24" i="1"/>
  <c r="F11" i="1"/>
  <c r="F10" i="1"/>
  <c r="F8" i="1"/>
  <c r="C91" i="1" l="1"/>
  <c r="C90" i="1"/>
  <c r="C88" i="1"/>
  <c r="D4" i="2" l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C56" i="1" l="1"/>
  <c r="C59" i="1" l="1"/>
  <c r="C58" i="1"/>
  <c r="C74" i="1"/>
  <c r="C34" i="2" l="1"/>
  <c r="C27" i="1" l="1"/>
  <c r="C43" i="1" l="1"/>
  <c r="C42" i="1"/>
  <c r="C40" i="1"/>
  <c r="C26" i="1"/>
  <c r="C24" i="1"/>
  <c r="C11" i="1"/>
  <c r="C10" i="1"/>
  <c r="C8" i="1"/>
  <c r="C75" i="1"/>
  <c r="C72" i="1"/>
</calcChain>
</file>

<file path=xl/sharedStrings.xml><?xml version="1.0" encoding="utf-8"?>
<sst xmlns="http://schemas.openxmlformats.org/spreadsheetml/2006/main" count="389" uniqueCount="137">
  <si>
    <t>Average Number of Connections</t>
  </si>
  <si>
    <t>Total Gallons Pumped</t>
  </si>
  <si>
    <t>Billing Efficiency</t>
  </si>
  <si>
    <t>Average Gallons used per connection</t>
  </si>
  <si>
    <t>Average Gallons Used per Month</t>
  </si>
  <si>
    <t>Gallons in 1.5 Acre Feet</t>
  </si>
  <si>
    <t>2017 FY Water Usage Summary</t>
  </si>
  <si>
    <t>2018 FY Water Usage Summary</t>
  </si>
  <si>
    <t>2014 FY Water Usage Summary</t>
  </si>
  <si>
    <t>2015 FY Water Usage Summary</t>
  </si>
  <si>
    <t>2016 FY Water Usage Summary</t>
  </si>
  <si>
    <t>Loan Agreement</t>
  </si>
  <si>
    <t>Year</t>
  </si>
  <si>
    <t>Total</t>
  </si>
  <si>
    <t>$500,000 shall be Principal Forgiveness if payments are made on time.</t>
  </si>
  <si>
    <t>Balance as of 9/30/2018 was $1,071,000</t>
  </si>
  <si>
    <t>Balance as of 10/10/2018 was $1,002,000</t>
  </si>
  <si>
    <t>Total Gallons Metered</t>
  </si>
  <si>
    <t>Principal Installment</t>
  </si>
  <si>
    <t>Loan balance</t>
  </si>
  <si>
    <t>Loan Amount is $2,120,000, of which $1,620,000 is the Loan Proceeds and</t>
  </si>
  <si>
    <t>2019 FY Water Usage Summary</t>
  </si>
  <si>
    <t>Balance as of 10/13/2020 was $842,370</t>
  </si>
  <si>
    <t>Metric</t>
  </si>
  <si>
    <t>Fiscal Year</t>
  </si>
  <si>
    <t>Gallons in 1 Acre Feet</t>
  </si>
  <si>
    <t>2020 FY Water Usage Summary</t>
  </si>
  <si>
    <t>Fiscal Year Summary</t>
  </si>
  <si>
    <t>2021 FY Water Usage Summary</t>
  </si>
  <si>
    <t>Balance as of 10/12/2021 was $696,110</t>
  </si>
  <si>
    <t>Average Acre Ft/Connection</t>
  </si>
  <si>
    <t>Month</t>
  </si>
  <si>
    <t>Usage (gallons)</t>
  </si>
  <si>
    <t>Max Flow</t>
  </si>
  <si>
    <t>Max #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</si>
  <si>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</si>
  <si>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</si>
  <si>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</si>
  <si>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</si>
  <si>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</si>
  <si>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</si>
  <si>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</si>
  <si>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</si>
  <si>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</si>
  <si>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</si>
  <si>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</si>
  <si>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Sept 2020</t>
  </si>
  <si>
    <t>Max flow is the maximum water pumped in a single day durning the month.</t>
  </si>
  <si>
    <t>FY 2020</t>
  </si>
  <si>
    <t>FY 2021</t>
  </si>
  <si>
    <t>Nov 2020</t>
  </si>
  <si>
    <t>Oct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</si>
  <si>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</si>
  <si>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</si>
  <si>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</si>
  <si>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</si>
  <si>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</si>
  <si>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</si>
  <si>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</si>
  <si>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</si>
  <si>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</si>
  <si>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Sept 2021</t>
  </si>
  <si>
    <t>Average Acre Ft/year</t>
  </si>
  <si>
    <t>Average Acre Ft/Year</t>
  </si>
  <si>
    <t>2022 FY Water Usage Summary</t>
  </si>
  <si>
    <t>Total of 30 year payment schedule $1,620,000</t>
  </si>
  <si>
    <t>Balance as of 10/11/2022 was $596,030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</si>
  <si>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</si>
  <si>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</si>
  <si>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</si>
  <si>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</si>
  <si>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</si>
  <si>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</si>
  <si>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</si>
  <si>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</si>
  <si>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</si>
  <si>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</si>
  <si>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</si>
  <si>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Sept 2022</t>
  </si>
  <si>
    <t>Nelson</t>
  </si>
  <si>
    <t>Campbell</t>
  </si>
  <si>
    <t>Oct 2022</t>
  </si>
  <si>
    <t>Nov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</si>
  <si>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</si>
  <si>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</si>
  <si>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</si>
  <si>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</si>
  <si>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</si>
  <si>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</si>
  <si>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</si>
  <si>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</si>
  <si>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Sept 2023</t>
  </si>
  <si>
    <t>Balance as of 10/10/2023 was $542,030</t>
  </si>
  <si>
    <t>2023 FY Water Usage Summary</t>
  </si>
  <si>
    <t>FY 2022</t>
  </si>
  <si>
    <t>FY ending 9/30/2023</t>
  </si>
  <si>
    <t>2024 FY Water Usage Summary</t>
  </si>
  <si>
    <t>Dec 2022</t>
  </si>
  <si>
    <t>Monthly Comparison</t>
  </si>
  <si>
    <t>Volume</t>
  </si>
  <si>
    <t>FY ending 9/30/2024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</si>
  <si>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</si>
  <si>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</si>
  <si>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</si>
  <si>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</si>
  <si>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</si>
  <si>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</si>
  <si>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</si>
  <si>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</si>
  <si>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</si>
  <si>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</si>
  <si>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</si>
  <si>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Sept 2024</t>
  </si>
  <si>
    <t>Balance as of 10/8/2024 was $488,030</t>
  </si>
  <si>
    <t>2025 FY Water Usage Summary</t>
  </si>
  <si>
    <t>FY 2023</t>
  </si>
  <si>
    <t>FY 2024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</si>
  <si>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</si>
  <si>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</si>
  <si>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</si>
  <si>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</si>
  <si>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</si>
  <si>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</si>
  <si>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</si>
  <si>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</si>
  <si>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</si>
  <si>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</si>
  <si>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</si>
  <si>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</si>
  <si>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FY 23-24</t>
  </si>
  <si>
    <t>FY 22-23</t>
  </si>
  <si>
    <t>Monthly Usage</t>
  </si>
  <si>
    <t>Months</t>
  </si>
  <si>
    <t>Metered</t>
  </si>
  <si>
    <t>Pumped</t>
  </si>
  <si>
    <t>Highest Daily Usage per Month</t>
  </si>
  <si>
    <t>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</si>
</sst>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20">
    <xf numFmtId="0" fontId="0" fillId="0" borderId="0" xfId="0"/>
    <xf numFmtId="0" fontId="0" fillId="0" borderId="3" xfId="0" applyBorder="1"/>
    <xf numFmtId="164" fontId="0" fillId="0" borderId="3" xfId="1" applyNumberFormat="1" applyFont="1" applyBorder="1" applyAlignment="1">
      <alignment horizontal="right"/>
    </xf>
    <xf numFmtId="9" fontId="0" fillId="0" borderId="3" xfId="2" applyFont="1" applyBorder="1" applyAlignment="1">
      <alignment horizontal="right"/>
    </xf>
    <xf numFmtId="0" fontId="0" fillId="0" borderId="6" xfId="0" applyBorder="1"/>
    <xf numFmtId="0" fontId="0" fillId="3" borderId="6" xfId="0" applyFill="1" applyBorder="1"/>
    <xf numFmtId="0" fontId="0" fillId="3" borderId="3" xfId="0" applyFill="1" applyBorder="1"/>
    <xf numFmtId="164" fontId="0" fillId="3" borderId="3" xfId="1" applyNumberFormat="1" applyFont="1" applyFill="1" applyBorder="1" applyAlignment="1">
      <alignment horizontal="right"/>
    </xf>
    <xf numFmtId="9" fontId="0" fillId="3" borderId="3" xfId="2" applyFont="1" applyFill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43" fontId="0" fillId="0" borderId="3" xfId="1" applyFont="1" applyBorder="1" applyAlignment="1">
      <alignment horizontal="right"/>
    </xf>
    <xf numFmtId="0" fontId="0" fillId="0" borderId="8" xfId="0" applyBorder="1"/>
    <xf numFmtId="164" fontId="0" fillId="0" borderId="8" xfId="1" applyNumberFormat="1" applyFont="1" applyFill="1" applyBorder="1" applyAlignment="1">
      <alignment horizontal="right"/>
    </xf>
    <xf numFmtId="0" fontId="0" fillId="0" borderId="10" xfId="0" applyBorder="1"/>
    <xf numFmtId="37" fontId="0" fillId="0" borderId="8" xfId="0" applyNumberFormat="1" applyBorder="1"/>
    <xf numFmtId="3" fontId="0" fillId="0" borderId="8" xfId="0" applyNumberFormat="1" applyBorder="1"/>
    <xf numFmtId="0" fontId="6" fillId="2" borderId="7" xfId="0" applyFont="1" applyFill="1" applyBorder="1"/>
    <xf numFmtId="0" fontId="0" fillId="0" borderId="7" xfId="0" applyBorder="1"/>
    <xf numFmtId="0" fontId="0" fillId="3" borderId="10" xfId="0" applyFill="1" applyBorder="1"/>
    <xf numFmtId="9" fontId="0" fillId="3" borderId="8" xfId="2" applyFont="1" applyFill="1" applyBorder="1" applyAlignment="1">
      <alignment horizontal="right"/>
    </xf>
    <xf numFmtId="164" fontId="0" fillId="3" borderId="8" xfId="1" applyNumberFormat="1" applyFont="1" applyFill="1" applyBorder="1" applyAlignment="1">
      <alignment horizontal="right"/>
    </xf>
    <xf numFmtId="37" fontId="0" fillId="3" borderId="8" xfId="0" applyNumberFormat="1" applyFill="1" applyBorder="1"/>
    <xf numFmtId="0" fontId="0" fillId="3" borderId="11" xfId="0" applyFill="1" applyBorder="1"/>
    <xf numFmtId="3" fontId="0" fillId="3" borderId="9" xfId="0" applyNumberFormat="1" applyFill="1" applyBorder="1"/>
    <xf numFmtId="3" fontId="0" fillId="3" borderId="8" xfId="0" applyNumberFormat="1" applyFill="1" applyBorder="1"/>
    <xf numFmtId="9" fontId="0" fillId="3" borderId="8" xfId="2" applyFont="1" applyFill="1" applyBorder="1"/>
    <xf numFmtId="0" fontId="0" fillId="0" borderId="0" xfId="0" quotePrefix="1"/>
    <xf numFmtId="164" fontId="0" fillId="0" borderId="3" xfId="1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0" borderId="5" xfId="0" applyBorder="1"/>
    <xf numFmtId="164" fontId="0" fillId="0" borderId="4" xfId="1" applyNumberFormat="1" applyFon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64" fontId="0" fillId="3" borderId="8" xfId="1" applyNumberFormat="1" applyFont="1" applyFill="1" applyBorder="1"/>
    <xf numFmtId="164" fontId="0" fillId="0" borderId="8" xfId="1" applyNumberFormat="1" applyFont="1" applyFill="1" applyBorder="1"/>
    <xf numFmtId="43" fontId="0" fillId="3" borderId="8" xfId="1" applyFont="1" applyFill="1" applyBorder="1"/>
    <xf numFmtId="39" fontId="0" fillId="3" borderId="8" xfId="0" applyNumberFormat="1" applyFill="1" applyBorder="1"/>
    <xf numFmtId="0" fontId="0" fillId="0" borderId="15" xfId="0" quotePrefix="1" applyBorder="1"/>
    <xf numFmtId="37" fontId="0" fillId="0" borderId="16" xfId="0" applyNumberFormat="1" applyBorder="1"/>
    <xf numFmtId="0" fontId="0" fillId="0" borderId="10" xfId="0" quotePrefix="1" applyBorder="1"/>
    <xf numFmtId="0" fontId="0" fillId="0" borderId="11" xfId="0" quotePrefix="1" applyBorder="1"/>
    <xf numFmtId="37" fontId="0" fillId="0" borderId="9" xfId="0" applyNumberFormat="1" applyBorder="1"/>
    <xf numFmtId="0" fontId="0" fillId="0" borderId="9" xfId="0" applyBorder="1"/>
    <xf numFmtId="0" fontId="0" fillId="5" borderId="7" xfId="0" applyFill="1" applyBorder="1" applyAlignment="1">
      <alignment horizontal="left" vertical="center"/>
    </xf>
    <xf numFmtId="0" fontId="0" fillId="5" borderId="7" xfId="0" applyFill="1" applyBorder="1" applyAlignment="1">
      <alignment wrapText="1"/>
    </xf>
    <xf numFmtId="0" fontId="0" fillId="5" borderId="7" xfId="0" applyFill="1" applyBorder="1"/>
    <xf numFmtId="0" fontId="0" fillId="5" borderId="15" xfId="0" applyFill="1" applyBorder="1" applyAlignment="1">
      <alignment horizontal="left" vertical="center"/>
    </xf>
    <xf numFmtId="37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16" xfId="0" applyBorder="1"/>
    <xf numFmtId="0" fontId="0" fillId="6" borderId="15" xfId="0" applyFill="1" applyBorder="1" applyAlignment="1">
      <alignment horizontal="left"/>
    </xf>
    <xf numFmtId="0" fontId="0" fillId="6" borderId="7" xfId="0" applyFill="1" applyBorder="1" applyAlignment="1">
      <alignment wrapText="1"/>
    </xf>
    <xf numFmtId="0" fontId="0" fillId="6" borderId="7" xfId="0" applyFill="1" applyBorder="1"/>
    <xf numFmtId="0" fontId="0" fillId="7" borderId="10" xfId="0" quotePrefix="1" applyFill="1" applyBorder="1"/>
    <xf numFmtId="37" fontId="0" fillId="7" borderId="8" xfId="0" applyNumberFormat="1" applyFill="1" applyBorder="1"/>
    <xf numFmtId="0" fontId="0" fillId="7" borderId="8" xfId="0" applyFill="1" applyBorder="1"/>
    <xf numFmtId="0" fontId="0" fillId="7" borderId="11" xfId="0" quotePrefix="1" applyFill="1" applyBorder="1"/>
    <xf numFmtId="37" fontId="0" fillId="7" borderId="9" xfId="0" applyNumberFormat="1" applyFill="1" applyBorder="1"/>
    <xf numFmtId="0" fontId="0" fillId="7" borderId="9" xfId="0" applyFill="1" applyBorder="1"/>
    <xf numFmtId="0" fontId="3" fillId="0" borderId="7" xfId="0" applyFont="1" applyBorder="1"/>
    <xf numFmtId="37" fontId="3" fillId="0" borderId="7" xfId="0" applyNumberFormat="1" applyFont="1" applyBorder="1"/>
    <xf numFmtId="0" fontId="0" fillId="7" borderId="0" xfId="0" applyFill="1"/>
    <xf numFmtId="0" fontId="4" fillId="4" borderId="16" xfId="0" applyFont="1" applyFill="1" applyBorder="1" applyAlignment="1">
      <alignment horizontal="center"/>
    </xf>
    <xf numFmtId="165" fontId="0" fillId="0" borderId="8" xfId="3" applyNumberFormat="1" applyFont="1" applyBorder="1"/>
    <xf numFmtId="165" fontId="0" fillId="0" borderId="9" xfId="3" applyNumberFormat="1" applyFont="1" applyBorder="1"/>
    <xf numFmtId="0" fontId="0" fillId="0" borderId="7" xfId="0" applyBorder="1" applyAlignment="1">
      <alignment wrapText="1"/>
    </xf>
    <xf numFmtId="0" fontId="0" fillId="0" borderId="15" xfId="0" applyBorder="1"/>
    <xf numFmtId="0" fontId="0" fillId="0" borderId="11" xfId="0" applyBorder="1"/>
    <xf numFmtId="165" fontId="0" fillId="0" borderId="15" xfId="3" applyNumberFormat="1" applyFont="1" applyBorder="1"/>
    <xf numFmtId="165" fontId="0" fillId="0" borderId="10" xfId="3" applyNumberFormat="1" applyFont="1" applyBorder="1"/>
    <xf numFmtId="165" fontId="0" fillId="0" borderId="11" xfId="3" applyNumberFormat="1" applyFont="1" applyBorder="1"/>
    <xf numFmtId="37" fontId="0" fillId="0" borderId="15" xfId="0" applyNumberFormat="1" applyBorder="1"/>
    <xf numFmtId="37" fontId="0" fillId="0" borderId="10" xfId="0" applyNumberFormat="1" applyBorder="1"/>
    <xf numFmtId="0" fontId="0" fillId="6" borderId="15" xfId="0" applyFill="1" applyBorder="1" applyAlignment="1">
      <alignment horizontal="left" vertical="center"/>
    </xf>
    <xf numFmtId="37" fontId="0" fillId="7" borderId="10" xfId="0" applyNumberFormat="1" applyFill="1" applyBorder="1"/>
    <xf numFmtId="0" fontId="0" fillId="7" borderId="10" xfId="0" applyFill="1" applyBorder="1"/>
    <xf numFmtId="0" fontId="0" fillId="7" borderId="11" xfId="0" applyFill="1" applyBorder="1"/>
    <xf numFmtId="37" fontId="0" fillId="7" borderId="11" xfId="0" applyNumberFormat="1" applyFill="1" applyBorder="1"/>
    <xf numFmtId="0" fontId="3" fillId="0" borderId="0" xfId="0" applyFont="1"/>
    <xf numFmtId="37" fontId="3" fillId="0" borderId="0" xfId="0" applyNumberFormat="1" applyFont="1"/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37" fontId="0" fillId="0" borderId="11" xfId="0" applyNumberFormat="1" applyBorder="1"/>
    <xf numFmtId="17" fontId="0" fillId="0" borderId="10" xfId="0" quotePrefix="1" applyNumberFormat="1" applyBorder="1"/>
    <xf numFmtId="16" fontId="0" fillId="0" borderId="10" xfId="0" quotePrefix="1" applyNumberFormat="1" applyBorder="1"/>
    <xf numFmtId="0" fontId="0" fillId="0" borderId="11" xfId="0" quotePrefix="1" applyBorder="1" applyAlignment="1">
      <alignment horizontal="right"/>
    </xf>
    <xf numFmtId="37" fontId="0" fillId="8" borderId="10" xfId="0" applyNumberFormat="1" applyFill="1" applyBorder="1"/>
    <xf numFmtId="0" fontId="0" fillId="8" borderId="0" xfId="0" applyFill="1"/>
    <xf numFmtId="17" fontId="0" fillId="7" borderId="10" xfId="0" quotePrefix="1" applyNumberFormat="1" applyFill="1" applyBorder="1"/>
    <xf numFmtId="0" fontId="0" fillId="3" borderId="7" xfId="0" applyFill="1" applyBorder="1"/>
    <xf numFmtId="164" fontId="7" fillId="0" borderId="8" xfId="1" applyNumberFormat="1" applyFont="1" applyBorder="1"/>
    <xf numFmtId="0" fontId="7" fillId="0" borderId="10" xfId="0" applyFont="1" applyBorder="1" applyAlignment="1">
      <alignment horizontal="right"/>
    </xf>
    <xf numFmtId="164" fontId="7" fillId="0" borderId="10" xfId="1" applyNumberFormat="1" applyFont="1" applyBorder="1"/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8" fillId="0" borderId="7" xfId="0" applyFont="1" applyBorder="1" applyAlignment="1">
      <alignment horizontal="right"/>
    </xf>
    <xf numFmtId="164" fontId="7" fillId="0" borderId="7" xfId="0" applyNumberFormat="1" applyFont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7" fontId="0" fillId="0" borderId="15" xfId="0" applyNumberFormat="1" applyFill="1" applyBorder="1"/>
    <xf numFmtId="37" fontId="0" fillId="0" borderId="10" xfId="0" applyNumberFormat="1" applyFill="1" applyBorder="1"/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0" fontId="10" fillId="10" borderId="7" xfId="0" applyFont="1" applyFill="1" applyBorder="1"/>
    <xf numFmtId="0" fontId="9" fillId="2" borderId="7" xfId="0" applyFont="1" applyFill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164" fontId="7" fillId="0" borderId="15" xfId="1" applyNumberFormat="1" applyFont="1" applyFill="1" applyBorder="1"/>
    <xf numFmtId="164" fontId="7" fillId="0" borderId="10" xfId="1" applyNumberFormat="1" applyFont="1" applyFill="1" applyBorder="1"/>
    <xf numFmtId="164" fontId="7" fillId="0" borderId="11" xfId="1" applyNumberFormat="1" applyFont="1" applyFill="1" applyBorder="1"/>
  </cellXfs>
  <cellStyles count="5">
    <cellStyle name="Comma" xfId="1" builtinId="3"/>
    <cellStyle name="Currency" xfId="3" builtinId="4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1"/>
  <sheetViews>
    <sheetView tabSelected="1" topLeftCell="A17" zoomScale="110" zoomScaleNormal="110" workbookViewId="0">
      <selection activeCell="H36" sqref="H36"/>
    </sheetView>
  </sheetViews>
  <sheetFormatPr defaultRowHeight="15" x14ac:dyDescent="0.25"/>
  <cols>
    <col min="1" max="1" width="5.7109375" customWidth="1"/>
    <col min="2" max="2" width="32.5703125" customWidth="1"/>
    <col min="3" max="3" width="12" bestFit="1" customWidth="1"/>
    <col min="4" max="11" width="11.7109375" customWidth="1"/>
    <col min="12" max="12" width="11.5703125" bestFit="1" customWidth="1"/>
    <col min="13" max="13" width="9.140625" customWidth="1"/>
    <col min="14" max="14" width="12" customWidth="1"/>
    <col min="15" max="15" width="11.7109375" customWidth="1"/>
    <col min="16" max="16" width="9.85546875" customWidth="1"/>
  </cols>
  <sheetData>
    <row r="1" spans="2:12" ht="20.100000000000001" customHeight="1" x14ac:dyDescent="0.25">
      <c r="B1" t="s">
        <v>27</v>
      </c>
    </row>
    <row r="2" spans="2:12" ht="20.100000000000001" customHeight="1" x14ac:dyDescent="0.25"/>
    <row r="3" spans="2:12" ht="15" customHeight="1" x14ac:dyDescent="0.25">
      <c r="B3" s="91"/>
      <c r="C3" s="99" t="s">
        <v>24</v>
      </c>
      <c r="D3" s="100"/>
      <c r="E3" s="100"/>
      <c r="F3" s="100"/>
      <c r="G3" s="100"/>
      <c r="H3" s="100"/>
      <c r="I3" s="100"/>
      <c r="J3" s="100"/>
      <c r="K3" s="100"/>
      <c r="L3" s="101"/>
    </row>
    <row r="4" spans="2:12" ht="15" customHeight="1" x14ac:dyDescent="0.25">
      <c r="B4" s="18" t="s">
        <v>23</v>
      </c>
      <c r="C4" s="18">
        <v>2024</v>
      </c>
      <c r="D4" s="18">
        <v>2023</v>
      </c>
      <c r="E4" s="18">
        <v>2022</v>
      </c>
      <c r="F4" s="18">
        <v>2021</v>
      </c>
      <c r="G4" s="18">
        <v>2020</v>
      </c>
      <c r="H4" s="18">
        <v>2019</v>
      </c>
      <c r="I4" s="18">
        <v>2018</v>
      </c>
      <c r="J4" s="18">
        <v>2017</v>
      </c>
      <c r="K4" s="18">
        <v>2016</v>
      </c>
      <c r="L4" s="18">
        <v>2015</v>
      </c>
    </row>
    <row r="5" spans="2:12" ht="15" customHeight="1" x14ac:dyDescent="0.25">
      <c r="B5" s="15" t="s">
        <v>0</v>
      </c>
      <c r="C5" s="13">
        <v>321</v>
      </c>
      <c r="D5" s="13">
        <v>318</v>
      </c>
      <c r="E5" s="13">
        <v>316</v>
      </c>
      <c r="F5" s="13">
        <v>295</v>
      </c>
      <c r="G5" s="13">
        <v>293</v>
      </c>
      <c r="H5" s="13">
        <v>285</v>
      </c>
      <c r="I5" s="13">
        <v>279</v>
      </c>
      <c r="J5" s="13">
        <v>253</v>
      </c>
      <c r="K5" s="13">
        <v>220</v>
      </c>
      <c r="L5" s="13">
        <v>202</v>
      </c>
    </row>
    <row r="6" spans="2:12" ht="15" customHeight="1" x14ac:dyDescent="0.25">
      <c r="B6" s="20" t="s">
        <v>1</v>
      </c>
      <c r="C6" s="26">
        <v>108280232</v>
      </c>
      <c r="D6" s="26">
        <v>92492171</v>
      </c>
      <c r="E6" s="26">
        <v>91393293</v>
      </c>
      <c r="F6" s="26">
        <v>97149115</v>
      </c>
      <c r="G6" s="26">
        <v>106875483</v>
      </c>
      <c r="H6" s="22">
        <v>77811339</v>
      </c>
      <c r="I6" s="22">
        <v>89888073</v>
      </c>
      <c r="J6" s="22">
        <v>76208775</v>
      </c>
      <c r="K6" s="22">
        <v>75062919</v>
      </c>
      <c r="L6" s="22">
        <v>53653620</v>
      </c>
    </row>
    <row r="7" spans="2:12" ht="15" customHeight="1" x14ac:dyDescent="0.25">
      <c r="B7" s="15" t="s">
        <v>17</v>
      </c>
      <c r="C7" s="17">
        <v>103481022</v>
      </c>
      <c r="D7" s="17">
        <v>89341751</v>
      </c>
      <c r="E7" s="17">
        <v>90534380</v>
      </c>
      <c r="F7" s="17">
        <v>93391660</v>
      </c>
      <c r="G7" s="17">
        <v>102743110</v>
      </c>
      <c r="H7" s="14">
        <v>74319160</v>
      </c>
      <c r="I7" s="14">
        <v>82838310</v>
      </c>
      <c r="J7" s="14">
        <v>69371390</v>
      </c>
      <c r="K7" s="14">
        <v>64526298</v>
      </c>
      <c r="L7" s="14">
        <v>45666880</v>
      </c>
    </row>
    <row r="8" spans="2:12" ht="15" customHeight="1" x14ac:dyDescent="0.25">
      <c r="B8" s="20" t="s">
        <v>2</v>
      </c>
      <c r="C8" s="27">
        <f>C7/C6</f>
        <v>0.95567787479435762</v>
      </c>
      <c r="D8" s="27">
        <f>D7/D6</f>
        <v>0.96593852251559753</v>
      </c>
      <c r="E8" s="27">
        <f>E7/E6</f>
        <v>0.9906020127757077</v>
      </c>
      <c r="F8" s="27">
        <f>F7/F6</f>
        <v>0.96132280772706991</v>
      </c>
      <c r="G8" s="27">
        <f>G7/G6</f>
        <v>0.96133469637746571</v>
      </c>
      <c r="H8" s="21">
        <f t="shared" ref="H8:L8" si="0">(H7/H6)</f>
        <v>0.955119921532259</v>
      </c>
      <c r="I8" s="21">
        <f t="shared" si="0"/>
        <v>0.921571764031475</v>
      </c>
      <c r="J8" s="21">
        <f t="shared" si="0"/>
        <v>0.91028086988670265</v>
      </c>
      <c r="K8" s="21">
        <f t="shared" si="0"/>
        <v>0.85962947963694303</v>
      </c>
      <c r="L8" s="21">
        <f t="shared" si="0"/>
        <v>0.85114256969054469</v>
      </c>
    </row>
    <row r="9" spans="2:12" ht="15" customHeight="1" x14ac:dyDescent="0.25">
      <c r="B9" s="15" t="s">
        <v>3</v>
      </c>
      <c r="C9" s="17">
        <f>C7/C5</f>
        <v>322370.78504672897</v>
      </c>
      <c r="D9" s="17">
        <f>D7/D5</f>
        <v>280948.90251572325</v>
      </c>
      <c r="E9" s="17">
        <f>E7/E5</f>
        <v>286501.2025316456</v>
      </c>
      <c r="F9" s="17">
        <f>F7/F5</f>
        <v>316581.89830508473</v>
      </c>
      <c r="G9" s="16">
        <f t="shared" ref="G9:L9" si="1">G7/G5</f>
        <v>350659.07849829353</v>
      </c>
      <c r="H9" s="16">
        <f t="shared" si="1"/>
        <v>260768.98245614034</v>
      </c>
      <c r="I9" s="16">
        <f t="shared" si="1"/>
        <v>296911.50537634408</v>
      </c>
      <c r="J9" s="16">
        <f t="shared" si="1"/>
        <v>274195.21739130432</v>
      </c>
      <c r="K9" s="16">
        <f t="shared" si="1"/>
        <v>293301.35454545455</v>
      </c>
      <c r="L9" s="16">
        <f t="shared" si="1"/>
        <v>226073.66336633664</v>
      </c>
    </row>
    <row r="10" spans="2:12" ht="15" customHeight="1" x14ac:dyDescent="0.25">
      <c r="B10" s="20" t="s">
        <v>4</v>
      </c>
      <c r="C10" s="34">
        <f>C6/12</f>
        <v>9023352.666666666</v>
      </c>
      <c r="D10" s="34">
        <f>D6/12</f>
        <v>7707680.916666667</v>
      </c>
      <c r="E10" s="34">
        <f>E6/12</f>
        <v>7616107.75</v>
      </c>
      <c r="F10" s="34">
        <f>F6/12</f>
        <v>8095759.583333333</v>
      </c>
      <c r="G10" s="23">
        <f t="shared" ref="G10:L10" si="2">G6/12</f>
        <v>8906290.25</v>
      </c>
      <c r="H10" s="23">
        <f t="shared" si="2"/>
        <v>6484278.25</v>
      </c>
      <c r="I10" s="23">
        <f t="shared" si="2"/>
        <v>7490672.75</v>
      </c>
      <c r="J10" s="23">
        <f t="shared" si="2"/>
        <v>6350731.25</v>
      </c>
      <c r="K10" s="23">
        <f t="shared" si="2"/>
        <v>6255243.25</v>
      </c>
      <c r="L10" s="23">
        <f t="shared" si="2"/>
        <v>4471135</v>
      </c>
    </row>
    <row r="11" spans="2:12" ht="15" customHeight="1" x14ac:dyDescent="0.25">
      <c r="B11" s="15" t="s">
        <v>62</v>
      </c>
      <c r="C11" s="35">
        <f>C6/C14</f>
        <v>332.29983029053159</v>
      </c>
      <c r="D11" s="35">
        <f t="shared" ref="D11:L11" si="3">D6/D14</f>
        <v>283.84805018244538</v>
      </c>
      <c r="E11" s="35">
        <f t="shared" si="3"/>
        <v>280.47571742913169</v>
      </c>
      <c r="F11" s="35">
        <f t="shared" si="3"/>
        <v>298.13968654384979</v>
      </c>
      <c r="G11" s="16">
        <f t="shared" si="3"/>
        <v>327.98881390574218</v>
      </c>
      <c r="H11" s="16">
        <f t="shared" si="3"/>
        <v>238.79423110562803</v>
      </c>
      <c r="I11" s="16">
        <f t="shared" si="3"/>
        <v>275.85636686706499</v>
      </c>
      <c r="J11" s="16">
        <f t="shared" si="3"/>
        <v>233.87614277691338</v>
      </c>
      <c r="K11" s="16">
        <f t="shared" si="3"/>
        <v>230.35963983538488</v>
      </c>
      <c r="L11" s="16">
        <f t="shared" si="3"/>
        <v>164.65691374278427</v>
      </c>
    </row>
    <row r="12" spans="2:12" ht="15" customHeight="1" x14ac:dyDescent="0.25">
      <c r="B12" s="20" t="s">
        <v>30</v>
      </c>
      <c r="C12" s="36">
        <f>C9/C14</f>
        <v>0.98931961248156053</v>
      </c>
      <c r="D12" s="36">
        <f t="shared" ref="D12:L12" si="4">D9/D14</f>
        <v>0.86220052267976244</v>
      </c>
      <c r="E12" s="36">
        <f t="shared" si="4"/>
        <v>0.87923990575952071</v>
      </c>
      <c r="F12" s="36">
        <f t="shared" si="4"/>
        <v>0.97155417140068534</v>
      </c>
      <c r="G12" s="37">
        <f t="shared" si="4"/>
        <v>1.0761331973763884</v>
      </c>
      <c r="H12" s="37">
        <f t="shared" si="4"/>
        <v>0.80027062202092469</v>
      </c>
      <c r="I12" s="37">
        <f t="shared" si="4"/>
        <v>0.91118795208958725</v>
      </c>
      <c r="J12" s="37">
        <f t="shared" si="4"/>
        <v>0.84147422408187889</v>
      </c>
      <c r="K12" s="37">
        <f t="shared" si="4"/>
        <v>0.90010880600475229</v>
      </c>
      <c r="L12" s="37">
        <f t="shared" si="4"/>
        <v>0.69379459742746419</v>
      </c>
    </row>
    <row r="13" spans="2:12" ht="15" customHeight="1" x14ac:dyDescent="0.25">
      <c r="B13" s="15" t="s">
        <v>5</v>
      </c>
      <c r="C13" s="17">
        <v>488777</v>
      </c>
      <c r="D13" s="17">
        <v>488777</v>
      </c>
      <c r="E13" s="17">
        <v>488777</v>
      </c>
      <c r="F13" s="17">
        <v>488777</v>
      </c>
      <c r="G13" s="17">
        <v>488777</v>
      </c>
      <c r="H13" s="17">
        <v>488777</v>
      </c>
      <c r="I13" s="17">
        <v>488777</v>
      </c>
      <c r="J13" s="17">
        <v>488777</v>
      </c>
      <c r="K13" s="17">
        <v>488777</v>
      </c>
      <c r="L13" s="17">
        <v>488777</v>
      </c>
    </row>
    <row r="14" spans="2:12" ht="15" customHeight="1" x14ac:dyDescent="0.25">
      <c r="B14" s="24" t="s">
        <v>25</v>
      </c>
      <c r="C14" s="25">
        <v>325851</v>
      </c>
      <c r="D14" s="25">
        <v>325851</v>
      </c>
      <c r="E14" s="25">
        <v>325851</v>
      </c>
      <c r="F14" s="25">
        <v>325851</v>
      </c>
      <c r="G14" s="25">
        <v>325851</v>
      </c>
      <c r="H14" s="25">
        <v>325851</v>
      </c>
      <c r="I14" s="25">
        <v>325851</v>
      </c>
      <c r="J14" s="25">
        <v>325851</v>
      </c>
      <c r="K14" s="25">
        <v>325851</v>
      </c>
      <c r="L14" s="25">
        <v>325851</v>
      </c>
    </row>
    <row r="17" spans="2:9" x14ac:dyDescent="0.25">
      <c r="B17" s="95" t="s">
        <v>131</v>
      </c>
      <c r="C17" s="96" t="s">
        <v>129</v>
      </c>
      <c r="D17" s="96" t="s">
        <v>129</v>
      </c>
      <c r="E17" s="96" t="s">
        <v>130</v>
      </c>
      <c r="G17" s="113" t="s">
        <v>135</v>
      </c>
      <c r="H17" s="113"/>
      <c r="I17" s="113"/>
    </row>
    <row r="18" spans="2:9" x14ac:dyDescent="0.25">
      <c r="B18" s="111" t="s">
        <v>132</v>
      </c>
      <c r="C18" s="112" t="s">
        <v>134</v>
      </c>
      <c r="D18" s="112" t="s">
        <v>133</v>
      </c>
      <c r="E18" s="112" t="s">
        <v>133</v>
      </c>
      <c r="G18" s="112" t="s">
        <v>136</v>
      </c>
      <c r="H18" s="112" t="s">
        <v>79</v>
      </c>
      <c r="I18" s="112" t="s">
        <v>80</v>
      </c>
    </row>
    <row r="19" spans="2:9" x14ac:dyDescent="0.25">
      <c r="B19" s="93" t="s">
        <v>126</v>
      </c>
      <c r="C19" s="94">
        <v>5802084</v>
      </c>
      <c r="D19" s="94">
        <v>4870280</v>
      </c>
      <c r="E19" s="92">
        <v>8044760</v>
      </c>
      <c r="G19" s="114" t="s">
        <v>126</v>
      </c>
      <c r="H19" s="117">
        <v>200160</v>
      </c>
      <c r="I19" s="117">
        <v>201600</v>
      </c>
    </row>
    <row r="20" spans="2:9" x14ac:dyDescent="0.25">
      <c r="B20" s="93" t="s">
        <v>127</v>
      </c>
      <c r="C20" s="94">
        <v>2365223</v>
      </c>
      <c r="D20" s="94">
        <v>1948210</v>
      </c>
      <c r="E20" s="92">
        <v>1926030</v>
      </c>
      <c r="G20" s="115" t="s">
        <v>127</v>
      </c>
      <c r="H20" s="118">
        <v>126720</v>
      </c>
      <c r="I20" s="118">
        <v>79200</v>
      </c>
    </row>
    <row r="21" spans="2:9" x14ac:dyDescent="0.25">
      <c r="B21" s="93" t="s">
        <v>128</v>
      </c>
      <c r="C21" s="94">
        <v>2236092</v>
      </c>
      <c r="D21" s="94">
        <v>1825900</v>
      </c>
      <c r="E21" s="92">
        <v>1685420</v>
      </c>
      <c r="G21" s="115" t="s">
        <v>128</v>
      </c>
      <c r="H21" s="118">
        <v>116640</v>
      </c>
      <c r="I21" s="15">
        <v>172800</v>
      </c>
    </row>
    <row r="22" spans="2:9" x14ac:dyDescent="0.25">
      <c r="B22" s="93" t="s">
        <v>117</v>
      </c>
      <c r="C22" s="94">
        <v>2547166</v>
      </c>
      <c r="D22" s="94">
        <v>1944840</v>
      </c>
      <c r="E22" s="92">
        <v>2033400</v>
      </c>
      <c r="G22" s="115" t="s">
        <v>117</v>
      </c>
      <c r="H22" s="118">
        <v>118080</v>
      </c>
      <c r="I22" s="118">
        <v>162720</v>
      </c>
    </row>
    <row r="23" spans="2:9" x14ac:dyDescent="0.25">
      <c r="B23" s="93" t="s">
        <v>118</v>
      </c>
      <c r="C23" s="94">
        <v>2526566</v>
      </c>
      <c r="D23" s="94">
        <v>1945230</v>
      </c>
      <c r="E23" s="92">
        <v>1839646.6</v>
      </c>
      <c r="G23" s="115" t="s">
        <v>118</v>
      </c>
      <c r="H23" s="118">
        <v>123840</v>
      </c>
      <c r="I23" s="118">
        <v>165600</v>
      </c>
    </row>
    <row r="24" spans="2:9" x14ac:dyDescent="0.25">
      <c r="B24" s="93" t="s">
        <v>119</v>
      </c>
      <c r="C24" s="94">
        <v>2353021</v>
      </c>
      <c r="D24" s="94">
        <v>1798730</v>
      </c>
      <c r="E24" s="92">
        <v>1382415.4</v>
      </c>
      <c r="G24" s="115" t="s">
        <v>119</v>
      </c>
      <c r="H24" s="118">
        <v>139680</v>
      </c>
      <c r="I24" s="118">
        <v>190080</v>
      </c>
    </row>
    <row r="25" spans="2:9" x14ac:dyDescent="0.25">
      <c r="B25" s="93" t="s">
        <v>120</v>
      </c>
      <c r="C25" s="94">
        <v>3053671</v>
      </c>
      <c r="D25" s="94">
        <v>2597860</v>
      </c>
      <c r="E25" s="92">
        <v>2432470</v>
      </c>
      <c r="G25" s="115" t="s">
        <v>120</v>
      </c>
      <c r="H25" s="118">
        <v>168480</v>
      </c>
      <c r="I25" s="118">
        <v>144000</v>
      </c>
    </row>
    <row r="26" spans="2:9" x14ac:dyDescent="0.25">
      <c r="B26" s="93" t="s">
        <v>121</v>
      </c>
      <c r="C26" s="94">
        <v>8045812</v>
      </c>
      <c r="D26" s="94">
        <v>8432320</v>
      </c>
      <c r="E26" s="92">
        <v>7761860</v>
      </c>
      <c r="G26" s="115" t="s">
        <v>121</v>
      </c>
      <c r="H26" s="118">
        <v>508320</v>
      </c>
      <c r="I26" s="118">
        <v>203040</v>
      </c>
    </row>
    <row r="27" spans="2:9" x14ac:dyDescent="0.25">
      <c r="B27" s="93" t="s">
        <v>122</v>
      </c>
      <c r="C27" s="94">
        <v>18261700</v>
      </c>
      <c r="D27" s="94">
        <v>21192282</v>
      </c>
      <c r="E27" s="92">
        <v>12158694</v>
      </c>
      <c r="G27" s="115" t="s">
        <v>122</v>
      </c>
      <c r="H27" s="118">
        <v>766080</v>
      </c>
      <c r="I27" s="118">
        <v>210240</v>
      </c>
    </row>
    <row r="28" spans="2:9" x14ac:dyDescent="0.25">
      <c r="B28" s="93" t="s">
        <v>123</v>
      </c>
      <c r="C28" s="94">
        <v>25251579</v>
      </c>
      <c r="D28" s="94">
        <v>22297200</v>
      </c>
      <c r="E28" s="92">
        <v>22363625</v>
      </c>
      <c r="G28" s="115" t="s">
        <v>123</v>
      </c>
      <c r="H28" s="118">
        <v>790560</v>
      </c>
      <c r="I28" s="118">
        <v>208800</v>
      </c>
    </row>
    <row r="29" spans="2:9" x14ac:dyDescent="0.25">
      <c r="B29" s="93" t="s">
        <v>124</v>
      </c>
      <c r="C29" s="94">
        <v>19442830</v>
      </c>
      <c r="D29" s="94">
        <v>19458470</v>
      </c>
      <c r="E29" s="92">
        <v>15568390</v>
      </c>
      <c r="G29" s="115" t="s">
        <v>124</v>
      </c>
      <c r="H29" s="118">
        <v>629280</v>
      </c>
      <c r="I29" s="118">
        <v>210240</v>
      </c>
    </row>
    <row r="30" spans="2:9" x14ac:dyDescent="0.25">
      <c r="B30" s="93" t="s">
        <v>125</v>
      </c>
      <c r="C30" s="94">
        <v>16394488</v>
      </c>
      <c r="D30" s="94">
        <v>15169700</v>
      </c>
      <c r="E30" s="92">
        <v>12145040</v>
      </c>
      <c r="G30" s="116" t="s">
        <v>125</v>
      </c>
      <c r="H30" s="119">
        <v>558720</v>
      </c>
      <c r="I30" s="119">
        <v>210240</v>
      </c>
    </row>
    <row r="31" spans="2:9" x14ac:dyDescent="0.25">
      <c r="B31" s="97" t="s">
        <v>13</v>
      </c>
      <c r="C31" s="98">
        <f>SUM(C19:C30)</f>
        <v>108280232</v>
      </c>
      <c r="D31" s="98">
        <f>SUM(D19:D30)</f>
        <v>103481022</v>
      </c>
      <c r="E31" s="98">
        <f>SUM(E19:E30)</f>
        <v>89341751</v>
      </c>
    </row>
  </sheetData>
  <mergeCells count="2">
    <mergeCell ref="C3:L3"/>
    <mergeCell ref="G17:I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4"/>
  <sheetViews>
    <sheetView zoomScaleNormal="100" workbookViewId="0">
      <selection activeCell="M23" sqref="M23"/>
    </sheetView>
  </sheetViews>
  <sheetFormatPr defaultRowHeight="15" x14ac:dyDescent="0.25"/>
  <cols>
    <col min="3" max="3" width="12.7109375" customWidth="1"/>
    <col min="4" max="4" width="13.7109375" bestFit="1" customWidth="1"/>
    <col min="5" max="5" width="3.28515625" customWidth="1"/>
    <col min="12" max="12" width="10.85546875" customWidth="1"/>
  </cols>
  <sheetData>
    <row r="2" spans="2:8" ht="45" customHeight="1" x14ac:dyDescent="0.35">
      <c r="B2" s="102" t="s">
        <v>11</v>
      </c>
      <c r="C2" s="103"/>
      <c r="D2" s="64"/>
      <c r="E2" s="9"/>
      <c r="F2" s="9"/>
      <c r="G2" s="9"/>
      <c r="H2" s="9"/>
    </row>
    <row r="3" spans="2:8" ht="30" customHeight="1" x14ac:dyDescent="0.25">
      <c r="B3" s="19" t="s">
        <v>12</v>
      </c>
      <c r="C3" s="67" t="s">
        <v>18</v>
      </c>
      <c r="D3" s="67" t="s">
        <v>19</v>
      </c>
    </row>
    <row r="4" spans="2:8" x14ac:dyDescent="0.25">
      <c r="B4" s="68">
        <v>2010</v>
      </c>
      <c r="C4" s="70">
        <v>21000</v>
      </c>
      <c r="D4" s="65">
        <f>1620000-C4</f>
        <v>1599000</v>
      </c>
      <c r="F4" t="s">
        <v>20</v>
      </c>
    </row>
    <row r="5" spans="2:8" x14ac:dyDescent="0.25">
      <c r="B5" s="15">
        <v>2011</v>
      </c>
      <c r="C5" s="71">
        <v>22000</v>
      </c>
      <c r="D5" s="65">
        <f>D4-C5</f>
        <v>1577000</v>
      </c>
      <c r="F5" t="s">
        <v>14</v>
      </c>
    </row>
    <row r="6" spans="2:8" x14ac:dyDescent="0.25">
      <c r="B6" s="15">
        <v>2012</v>
      </c>
      <c r="C6" s="71">
        <v>24000</v>
      </c>
      <c r="D6" s="65">
        <f t="shared" ref="D6:D33" si="0">D5-C6</f>
        <v>1553000</v>
      </c>
    </row>
    <row r="7" spans="2:8" x14ac:dyDescent="0.25">
      <c r="B7" s="15">
        <v>2013</v>
      </c>
      <c r="C7" s="71">
        <v>26000</v>
      </c>
      <c r="D7" s="65">
        <f t="shared" si="0"/>
        <v>1527000</v>
      </c>
      <c r="F7" t="s">
        <v>65</v>
      </c>
    </row>
    <row r="8" spans="2:8" x14ac:dyDescent="0.25">
      <c r="B8" s="15">
        <v>2014</v>
      </c>
      <c r="C8" s="71">
        <v>27000</v>
      </c>
      <c r="D8" s="65">
        <f t="shared" si="0"/>
        <v>1500000</v>
      </c>
    </row>
    <row r="9" spans="2:8" x14ac:dyDescent="0.25">
      <c r="B9" s="15">
        <v>2015</v>
      </c>
      <c r="C9" s="71">
        <v>29000</v>
      </c>
      <c r="D9" s="65">
        <f t="shared" si="0"/>
        <v>1471000</v>
      </c>
      <c r="F9" t="s">
        <v>15</v>
      </c>
    </row>
    <row r="10" spans="2:8" x14ac:dyDescent="0.25">
      <c r="B10" s="15">
        <v>2016</v>
      </c>
      <c r="C10" s="71">
        <v>30000</v>
      </c>
      <c r="D10" s="65">
        <f t="shared" si="0"/>
        <v>1441000</v>
      </c>
    </row>
    <row r="11" spans="2:8" x14ac:dyDescent="0.25">
      <c r="B11" s="15">
        <v>2017</v>
      </c>
      <c r="C11" s="71">
        <v>33000</v>
      </c>
      <c r="D11" s="65">
        <f t="shared" si="0"/>
        <v>1408000</v>
      </c>
      <c r="F11" t="s">
        <v>16</v>
      </c>
    </row>
    <row r="12" spans="2:8" x14ac:dyDescent="0.25">
      <c r="B12" s="15">
        <v>2018</v>
      </c>
      <c r="C12" s="71">
        <v>36000</v>
      </c>
      <c r="D12" s="65">
        <f t="shared" si="0"/>
        <v>1372000</v>
      </c>
    </row>
    <row r="13" spans="2:8" x14ac:dyDescent="0.25">
      <c r="B13" s="15">
        <v>2019</v>
      </c>
      <c r="C13" s="71">
        <v>39000</v>
      </c>
      <c r="D13" s="65">
        <f t="shared" si="0"/>
        <v>1333000</v>
      </c>
    </row>
    <row r="14" spans="2:8" x14ac:dyDescent="0.25">
      <c r="B14" s="15">
        <v>2020</v>
      </c>
      <c r="C14" s="71">
        <v>42000</v>
      </c>
      <c r="D14" s="65">
        <f t="shared" si="0"/>
        <v>1291000</v>
      </c>
      <c r="F14" t="s">
        <v>22</v>
      </c>
    </row>
    <row r="15" spans="2:8" x14ac:dyDescent="0.25">
      <c r="B15" s="15">
        <v>2021</v>
      </c>
      <c r="C15" s="71">
        <v>45000</v>
      </c>
      <c r="D15" s="65">
        <f t="shared" si="0"/>
        <v>1246000</v>
      </c>
      <c r="F15" t="s">
        <v>29</v>
      </c>
    </row>
    <row r="16" spans="2:8" x14ac:dyDescent="0.25">
      <c r="B16" s="15">
        <v>2022</v>
      </c>
      <c r="C16" s="71">
        <v>48000</v>
      </c>
      <c r="D16" s="65">
        <f t="shared" si="0"/>
        <v>1198000</v>
      </c>
      <c r="F16" t="s">
        <v>66</v>
      </c>
    </row>
    <row r="17" spans="2:6" x14ac:dyDescent="0.25">
      <c r="B17" s="15">
        <v>2023</v>
      </c>
      <c r="C17" s="71">
        <v>51000</v>
      </c>
      <c r="D17" s="65">
        <f t="shared" si="0"/>
        <v>1147000</v>
      </c>
      <c r="F17" t="s">
        <v>92</v>
      </c>
    </row>
    <row r="18" spans="2:6" x14ac:dyDescent="0.25">
      <c r="B18" s="15">
        <v>2024</v>
      </c>
      <c r="C18" s="71">
        <v>54000</v>
      </c>
      <c r="D18" s="65">
        <f t="shared" si="0"/>
        <v>1093000</v>
      </c>
      <c r="F18" s="89" t="s">
        <v>113</v>
      </c>
    </row>
    <row r="19" spans="2:6" x14ac:dyDescent="0.25">
      <c r="B19" s="15">
        <v>2025</v>
      </c>
      <c r="C19" s="71">
        <v>57000</v>
      </c>
      <c r="D19" s="65">
        <f t="shared" si="0"/>
        <v>1036000</v>
      </c>
    </row>
    <row r="20" spans="2:6" x14ac:dyDescent="0.25">
      <c r="B20" s="15">
        <v>2026</v>
      </c>
      <c r="C20" s="71">
        <v>59000</v>
      </c>
      <c r="D20" s="65">
        <f t="shared" si="0"/>
        <v>977000</v>
      </c>
    </row>
    <row r="21" spans="2:6" x14ac:dyDescent="0.25">
      <c r="B21" s="15">
        <v>2027</v>
      </c>
      <c r="C21" s="71">
        <v>61000</v>
      </c>
      <c r="D21" s="65">
        <f t="shared" si="0"/>
        <v>916000</v>
      </c>
    </row>
    <row r="22" spans="2:6" x14ac:dyDescent="0.25">
      <c r="B22" s="15">
        <v>2028</v>
      </c>
      <c r="C22" s="71">
        <v>63000</v>
      </c>
      <c r="D22" s="65">
        <f t="shared" si="0"/>
        <v>853000</v>
      </c>
    </row>
    <row r="23" spans="2:6" x14ac:dyDescent="0.25">
      <c r="B23" s="15">
        <v>2029</v>
      </c>
      <c r="C23" s="71">
        <v>65000</v>
      </c>
      <c r="D23" s="65">
        <f t="shared" si="0"/>
        <v>788000</v>
      </c>
    </row>
    <row r="24" spans="2:6" x14ac:dyDescent="0.25">
      <c r="B24" s="15">
        <v>2030</v>
      </c>
      <c r="C24" s="71">
        <v>67000</v>
      </c>
      <c r="D24" s="65">
        <f t="shared" si="0"/>
        <v>721000</v>
      </c>
    </row>
    <row r="25" spans="2:6" x14ac:dyDescent="0.25">
      <c r="B25" s="15">
        <v>2031</v>
      </c>
      <c r="C25" s="71">
        <v>70000</v>
      </c>
      <c r="D25" s="65">
        <f t="shared" si="0"/>
        <v>651000</v>
      </c>
    </row>
    <row r="26" spans="2:6" x14ac:dyDescent="0.25">
      <c r="B26" s="15">
        <v>2032</v>
      </c>
      <c r="C26" s="71">
        <v>72000</v>
      </c>
      <c r="D26" s="65">
        <f t="shared" si="0"/>
        <v>579000</v>
      </c>
    </row>
    <row r="27" spans="2:6" x14ac:dyDescent="0.25">
      <c r="B27" s="15">
        <v>2033</v>
      </c>
      <c r="C27" s="71">
        <v>75000</v>
      </c>
      <c r="D27" s="65">
        <f t="shared" si="0"/>
        <v>504000</v>
      </c>
    </row>
    <row r="28" spans="2:6" x14ac:dyDescent="0.25">
      <c r="B28" s="15">
        <v>2034</v>
      </c>
      <c r="C28" s="71">
        <v>77000</v>
      </c>
      <c r="D28" s="65">
        <f t="shared" si="0"/>
        <v>427000</v>
      </c>
    </row>
    <row r="29" spans="2:6" x14ac:dyDescent="0.25">
      <c r="B29" s="15">
        <v>2035</v>
      </c>
      <c r="C29" s="71">
        <v>79000</v>
      </c>
      <c r="D29" s="65">
        <f t="shared" si="0"/>
        <v>348000</v>
      </c>
    </row>
    <row r="30" spans="2:6" x14ac:dyDescent="0.25">
      <c r="B30" s="15">
        <v>2036</v>
      </c>
      <c r="C30" s="71">
        <v>82000</v>
      </c>
      <c r="D30" s="65">
        <f t="shared" si="0"/>
        <v>266000</v>
      </c>
    </row>
    <row r="31" spans="2:6" x14ac:dyDescent="0.25">
      <c r="B31" s="15">
        <v>2037</v>
      </c>
      <c r="C31" s="71">
        <v>85000</v>
      </c>
      <c r="D31" s="65">
        <f t="shared" si="0"/>
        <v>181000</v>
      </c>
    </row>
    <row r="32" spans="2:6" x14ac:dyDescent="0.25">
      <c r="B32" s="15">
        <v>2038</v>
      </c>
      <c r="C32" s="71">
        <v>88000</v>
      </c>
      <c r="D32" s="65">
        <f t="shared" si="0"/>
        <v>93000</v>
      </c>
    </row>
    <row r="33" spans="2:4" x14ac:dyDescent="0.25">
      <c r="B33" s="69">
        <v>2039</v>
      </c>
      <c r="C33" s="72">
        <v>93000</v>
      </c>
      <c r="D33" s="66">
        <f t="shared" si="0"/>
        <v>0</v>
      </c>
    </row>
    <row r="34" spans="2:4" x14ac:dyDescent="0.25">
      <c r="B34" s="10" t="s">
        <v>13</v>
      </c>
      <c r="C34" s="11">
        <f>SUM(C4:C33)</f>
        <v>1620000</v>
      </c>
      <c r="D34" s="11"/>
    </row>
  </sheetData>
  <mergeCells count="1">
    <mergeCell ref="B2:C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6"/>
  <sheetViews>
    <sheetView topLeftCell="A57" zoomScale="90" zoomScaleNormal="90" workbookViewId="0">
      <selection activeCell="E67" sqref="E67:F80"/>
    </sheetView>
  </sheetViews>
  <sheetFormatPr defaultRowHeight="15" x14ac:dyDescent="0.25"/>
  <cols>
    <col min="2" max="2" width="34.7109375" customWidth="1"/>
    <col min="3" max="3" width="14.7109375" customWidth="1"/>
    <col min="5" max="5" width="34.7109375" customWidth="1"/>
    <col min="6" max="6" width="14.7109375" customWidth="1"/>
    <col min="9" max="9" width="34.5703125" bestFit="1" customWidth="1"/>
    <col min="11" max="15" width="11.5703125" bestFit="1" customWidth="1"/>
    <col min="16" max="16" width="13.28515625" bestFit="1" customWidth="1"/>
  </cols>
  <sheetData>
    <row r="2" spans="2:6" ht="15.75" thickBot="1" x14ac:dyDescent="0.3"/>
    <row r="3" spans="2:6" x14ac:dyDescent="0.25">
      <c r="B3" s="104" t="s">
        <v>8</v>
      </c>
      <c r="C3" s="105"/>
      <c r="E3" s="104" t="s">
        <v>26</v>
      </c>
      <c r="F3" s="105"/>
    </row>
    <row r="4" spans="2:6" x14ac:dyDescent="0.25">
      <c r="B4" s="4" t="s">
        <v>0</v>
      </c>
      <c r="C4" s="1">
        <v>169</v>
      </c>
      <c r="E4" s="4" t="s">
        <v>0</v>
      </c>
      <c r="F4" s="1">
        <v>293</v>
      </c>
    </row>
    <row r="5" spans="2:6" x14ac:dyDescent="0.25">
      <c r="B5" s="5"/>
      <c r="C5" s="6"/>
      <c r="E5" s="5"/>
      <c r="F5" s="6"/>
    </row>
    <row r="6" spans="2:6" x14ac:dyDescent="0.25">
      <c r="B6" s="4" t="s">
        <v>1</v>
      </c>
      <c r="C6" s="2">
        <v>43171781</v>
      </c>
      <c r="E6" s="4" t="s">
        <v>1</v>
      </c>
      <c r="F6" s="2">
        <v>106875483</v>
      </c>
    </row>
    <row r="7" spans="2:6" x14ac:dyDescent="0.25">
      <c r="B7" s="5" t="s">
        <v>17</v>
      </c>
      <c r="C7" s="7">
        <v>40841230</v>
      </c>
      <c r="E7" s="5" t="s">
        <v>17</v>
      </c>
      <c r="F7" s="7">
        <v>102743110</v>
      </c>
    </row>
    <row r="8" spans="2:6" x14ac:dyDescent="0.25">
      <c r="B8" s="4" t="s">
        <v>2</v>
      </c>
      <c r="C8" s="3">
        <f>(C7/C6)</f>
        <v>0.94601679740754729</v>
      </c>
      <c r="E8" s="4" t="s">
        <v>2</v>
      </c>
      <c r="F8" s="3">
        <f>(F7/F6)</f>
        <v>0.96133469637746571</v>
      </c>
    </row>
    <row r="9" spans="2:6" x14ac:dyDescent="0.25">
      <c r="B9" s="5"/>
      <c r="C9" s="8"/>
      <c r="E9" s="5"/>
      <c r="F9" s="8"/>
    </row>
    <row r="10" spans="2:6" x14ac:dyDescent="0.25">
      <c r="B10" s="4" t="s">
        <v>3</v>
      </c>
      <c r="C10" s="2">
        <f>C7/C4</f>
        <v>241664.08284023669</v>
      </c>
      <c r="E10" s="4" t="s">
        <v>3</v>
      </c>
      <c r="F10" s="2">
        <f>F7/F4</f>
        <v>350659.07849829353</v>
      </c>
    </row>
    <row r="11" spans="2:6" x14ac:dyDescent="0.25">
      <c r="B11" s="5" t="s">
        <v>4</v>
      </c>
      <c r="C11" s="7">
        <f>C6/12</f>
        <v>3597648.4166666665</v>
      </c>
      <c r="E11" s="5" t="s">
        <v>4</v>
      </c>
      <c r="F11" s="7">
        <f>F6/12</f>
        <v>8906290.25</v>
      </c>
    </row>
    <row r="12" spans="2:6" x14ac:dyDescent="0.25">
      <c r="B12" s="4" t="s">
        <v>63</v>
      </c>
      <c r="C12" s="29">
        <f>C6/C16</f>
        <v>132.48933101325451</v>
      </c>
      <c r="E12" s="4" t="s">
        <v>63</v>
      </c>
      <c r="F12" s="29">
        <f>F6/F16</f>
        <v>327.98881390574218</v>
      </c>
    </row>
    <row r="13" spans="2:6" x14ac:dyDescent="0.25">
      <c r="B13" s="5" t="s">
        <v>30</v>
      </c>
      <c r="C13" s="33">
        <f>C10/C16</f>
        <v>0.74163983796347621</v>
      </c>
      <c r="E13" s="5" t="s">
        <v>30</v>
      </c>
      <c r="F13" s="33">
        <f>F10/F16</f>
        <v>1.0761331973763884</v>
      </c>
    </row>
    <row r="14" spans="2:6" x14ac:dyDescent="0.25">
      <c r="B14" s="4"/>
      <c r="C14" s="29"/>
      <c r="E14" s="4"/>
      <c r="F14" s="29"/>
    </row>
    <row r="15" spans="2:6" x14ac:dyDescent="0.25">
      <c r="B15" s="5" t="s">
        <v>5</v>
      </c>
      <c r="C15" s="7">
        <v>488777</v>
      </c>
      <c r="E15" s="5" t="s">
        <v>5</v>
      </c>
      <c r="F15" s="7">
        <v>488777</v>
      </c>
    </row>
    <row r="16" spans="2:6" ht="15.75" thickBot="1" x14ac:dyDescent="0.3">
      <c r="B16" s="31" t="s">
        <v>25</v>
      </c>
      <c r="C16" s="32">
        <v>325851</v>
      </c>
      <c r="E16" s="31" t="s">
        <v>25</v>
      </c>
      <c r="F16" s="32">
        <v>325851</v>
      </c>
    </row>
    <row r="18" spans="2:7" ht="15.75" thickBot="1" x14ac:dyDescent="0.3"/>
    <row r="19" spans="2:7" x14ac:dyDescent="0.25">
      <c r="B19" s="104" t="s">
        <v>9</v>
      </c>
      <c r="C19" s="105"/>
      <c r="E19" s="104" t="s">
        <v>28</v>
      </c>
      <c r="F19" s="105"/>
    </row>
    <row r="20" spans="2:7" x14ac:dyDescent="0.25">
      <c r="B20" s="4" t="s">
        <v>0</v>
      </c>
      <c r="C20" s="1">
        <v>202</v>
      </c>
      <c r="E20" s="4" t="s">
        <v>0</v>
      </c>
      <c r="F20" s="1">
        <v>295</v>
      </c>
    </row>
    <row r="21" spans="2:7" x14ac:dyDescent="0.25">
      <c r="B21" s="5"/>
      <c r="C21" s="6"/>
      <c r="E21" s="5"/>
      <c r="F21" s="6"/>
      <c r="G21" s="28"/>
    </row>
    <row r="22" spans="2:7" x14ac:dyDescent="0.25">
      <c r="B22" s="4" t="s">
        <v>1</v>
      </c>
      <c r="C22" s="2">
        <v>53653620</v>
      </c>
      <c r="E22" s="4" t="s">
        <v>1</v>
      </c>
      <c r="F22" s="2">
        <v>97149115</v>
      </c>
    </row>
    <row r="23" spans="2:7" x14ac:dyDescent="0.25">
      <c r="B23" s="5" t="s">
        <v>17</v>
      </c>
      <c r="C23" s="7">
        <v>45666880</v>
      </c>
      <c r="E23" s="5" t="s">
        <v>17</v>
      </c>
      <c r="F23" s="7">
        <v>93391660</v>
      </c>
    </row>
    <row r="24" spans="2:7" x14ac:dyDescent="0.25">
      <c r="B24" s="4" t="s">
        <v>2</v>
      </c>
      <c r="C24" s="3">
        <f>(C23/C22)</f>
        <v>0.85114256969054469</v>
      </c>
      <c r="E24" s="4" t="s">
        <v>2</v>
      </c>
      <c r="F24" s="3">
        <f>F23/F22</f>
        <v>0.96132280772706991</v>
      </c>
    </row>
    <row r="25" spans="2:7" x14ac:dyDescent="0.25">
      <c r="B25" s="5"/>
      <c r="C25" s="8"/>
      <c r="E25" s="5"/>
      <c r="F25" s="8"/>
    </row>
    <row r="26" spans="2:7" x14ac:dyDescent="0.25">
      <c r="B26" s="4" t="s">
        <v>3</v>
      </c>
      <c r="C26" s="2">
        <f>C23/C20</f>
        <v>226073.66336633664</v>
      </c>
      <c r="E26" s="4" t="s">
        <v>3</v>
      </c>
      <c r="F26" s="2">
        <f>F23/F20</f>
        <v>316581.89830508473</v>
      </c>
    </row>
    <row r="27" spans="2:7" x14ac:dyDescent="0.25">
      <c r="B27" s="5" t="s">
        <v>4</v>
      </c>
      <c r="C27" s="7">
        <f>C22/12</f>
        <v>4471135</v>
      </c>
      <c r="E27" s="5" t="s">
        <v>4</v>
      </c>
      <c r="F27" s="7">
        <f>F22/12</f>
        <v>8095759.583333333</v>
      </c>
    </row>
    <row r="28" spans="2:7" x14ac:dyDescent="0.25">
      <c r="B28" s="4" t="s">
        <v>63</v>
      </c>
      <c r="C28" s="29">
        <f>C22/C32</f>
        <v>164.65691374278427</v>
      </c>
      <c r="E28" s="4" t="s">
        <v>63</v>
      </c>
      <c r="F28" s="29">
        <f>F22/F32</f>
        <v>298.13968654384979</v>
      </c>
    </row>
    <row r="29" spans="2:7" x14ac:dyDescent="0.25">
      <c r="B29" s="5" t="s">
        <v>30</v>
      </c>
      <c r="C29" s="33">
        <f>C26/C32</f>
        <v>0.69379459742746419</v>
      </c>
      <c r="E29" s="5" t="s">
        <v>30</v>
      </c>
      <c r="F29" s="33">
        <f>F26/F32</f>
        <v>0.97155417140068534</v>
      </c>
    </row>
    <row r="30" spans="2:7" x14ac:dyDescent="0.25">
      <c r="B30" s="4"/>
      <c r="C30" s="29"/>
      <c r="E30" s="4"/>
      <c r="F30" s="29"/>
    </row>
    <row r="31" spans="2:7" x14ac:dyDescent="0.25">
      <c r="B31" s="5" t="s">
        <v>5</v>
      </c>
      <c r="C31" s="7">
        <v>488777</v>
      </c>
      <c r="E31" s="5" t="s">
        <v>5</v>
      </c>
      <c r="F31" s="7">
        <v>488777</v>
      </c>
    </row>
    <row r="32" spans="2:7" ht="15.75" thickBot="1" x14ac:dyDescent="0.3">
      <c r="B32" s="31" t="s">
        <v>25</v>
      </c>
      <c r="C32" s="32">
        <v>325851</v>
      </c>
      <c r="E32" s="31" t="s">
        <v>25</v>
      </c>
      <c r="F32" s="32">
        <v>325851</v>
      </c>
    </row>
    <row r="34" spans="2:6" ht="15.75" thickBot="1" x14ac:dyDescent="0.3"/>
    <row r="35" spans="2:6" x14ac:dyDescent="0.25">
      <c r="B35" s="104" t="s">
        <v>10</v>
      </c>
      <c r="C35" s="105"/>
      <c r="E35" s="104" t="s">
        <v>64</v>
      </c>
      <c r="F35" s="105"/>
    </row>
    <row r="36" spans="2:6" x14ac:dyDescent="0.25">
      <c r="B36" s="4" t="s">
        <v>0</v>
      </c>
      <c r="C36" s="1">
        <v>220</v>
      </c>
      <c r="E36" s="4" t="s">
        <v>0</v>
      </c>
      <c r="F36" s="1">
        <v>316</v>
      </c>
    </row>
    <row r="37" spans="2:6" x14ac:dyDescent="0.25">
      <c r="B37" s="5"/>
      <c r="C37" s="6"/>
      <c r="E37" s="5"/>
      <c r="F37" s="6"/>
    </row>
    <row r="38" spans="2:6" x14ac:dyDescent="0.25">
      <c r="B38" s="4" t="s">
        <v>1</v>
      </c>
      <c r="C38" s="2">
        <v>75062919</v>
      </c>
      <c r="E38" s="4" t="s">
        <v>1</v>
      </c>
      <c r="F38" s="2">
        <v>91393293</v>
      </c>
    </row>
    <row r="39" spans="2:6" x14ac:dyDescent="0.25">
      <c r="B39" s="5" t="s">
        <v>17</v>
      </c>
      <c r="C39" s="7">
        <v>64526298</v>
      </c>
      <c r="E39" s="5" t="s">
        <v>17</v>
      </c>
      <c r="F39" s="7">
        <v>90534380</v>
      </c>
    </row>
    <row r="40" spans="2:6" x14ac:dyDescent="0.25">
      <c r="B40" s="4" t="s">
        <v>2</v>
      </c>
      <c r="C40" s="3">
        <f>(C39/C38)</f>
        <v>0.85962947963694303</v>
      </c>
      <c r="E40" s="4" t="s">
        <v>2</v>
      </c>
      <c r="F40" s="3">
        <f>F39/F38</f>
        <v>0.9906020127757077</v>
      </c>
    </row>
    <row r="41" spans="2:6" x14ac:dyDescent="0.25">
      <c r="B41" s="5"/>
      <c r="C41" s="8"/>
      <c r="E41" s="5"/>
      <c r="F41" s="8"/>
    </row>
    <row r="42" spans="2:6" x14ac:dyDescent="0.25">
      <c r="B42" s="4" t="s">
        <v>3</v>
      </c>
      <c r="C42" s="2">
        <f>C39/C36</f>
        <v>293301.35454545455</v>
      </c>
      <c r="E42" s="4" t="s">
        <v>3</v>
      </c>
      <c r="F42" s="2">
        <f>F39/F36</f>
        <v>286501.2025316456</v>
      </c>
    </row>
    <row r="43" spans="2:6" x14ac:dyDescent="0.25">
      <c r="B43" s="5" t="s">
        <v>4</v>
      </c>
      <c r="C43" s="7">
        <f>C38/12</f>
        <v>6255243.25</v>
      </c>
      <c r="E43" s="5" t="s">
        <v>4</v>
      </c>
      <c r="F43" s="7">
        <f>F38/12</f>
        <v>7616107.75</v>
      </c>
    </row>
    <row r="44" spans="2:6" x14ac:dyDescent="0.25">
      <c r="B44" s="4" t="s">
        <v>63</v>
      </c>
      <c r="C44" s="29">
        <f>C38/C48</f>
        <v>230.35963983538488</v>
      </c>
      <c r="E44" s="4" t="s">
        <v>63</v>
      </c>
      <c r="F44" s="29">
        <f>F38/F48</f>
        <v>280.47571742913169</v>
      </c>
    </row>
    <row r="45" spans="2:6" x14ac:dyDescent="0.25">
      <c r="B45" s="5" t="s">
        <v>30</v>
      </c>
      <c r="C45" s="33">
        <f>C42/C48</f>
        <v>0.90010880600475229</v>
      </c>
      <c r="E45" s="5" t="s">
        <v>30</v>
      </c>
      <c r="F45" s="33">
        <f>F42/F48</f>
        <v>0.87923990575952071</v>
      </c>
    </row>
    <row r="46" spans="2:6" x14ac:dyDescent="0.25">
      <c r="B46" s="4"/>
      <c r="C46" s="29"/>
      <c r="E46" s="4"/>
      <c r="F46" s="29"/>
    </row>
    <row r="47" spans="2:6" x14ac:dyDescent="0.25">
      <c r="B47" s="5" t="s">
        <v>5</v>
      </c>
      <c r="C47" s="7">
        <v>488777</v>
      </c>
      <c r="E47" s="5" t="s">
        <v>5</v>
      </c>
      <c r="F47" s="7">
        <v>488777</v>
      </c>
    </row>
    <row r="48" spans="2:6" ht="15.75" thickBot="1" x14ac:dyDescent="0.3">
      <c r="B48" s="31" t="s">
        <v>25</v>
      </c>
      <c r="C48" s="32">
        <v>325851</v>
      </c>
      <c r="E48" s="31" t="s">
        <v>25</v>
      </c>
      <c r="F48" s="32">
        <v>325851</v>
      </c>
    </row>
    <row r="50" spans="2:6" ht="15.75" thickBot="1" x14ac:dyDescent="0.3"/>
    <row r="51" spans="2:6" x14ac:dyDescent="0.25">
      <c r="B51" s="104" t="s">
        <v>6</v>
      </c>
      <c r="C51" s="105"/>
      <c r="E51" s="104" t="s">
        <v>93</v>
      </c>
      <c r="F51" s="105"/>
    </row>
    <row r="52" spans="2:6" x14ac:dyDescent="0.25">
      <c r="B52" s="4" t="s">
        <v>0</v>
      </c>
      <c r="C52" s="1">
        <v>253</v>
      </c>
      <c r="E52" s="4" t="s">
        <v>0</v>
      </c>
      <c r="F52" s="1">
        <v>318</v>
      </c>
    </row>
    <row r="53" spans="2:6" x14ac:dyDescent="0.25">
      <c r="B53" s="5"/>
      <c r="C53" s="6"/>
      <c r="E53" s="5"/>
      <c r="F53" s="6"/>
    </row>
    <row r="54" spans="2:6" x14ac:dyDescent="0.25">
      <c r="B54" s="4" t="s">
        <v>1</v>
      </c>
      <c r="C54" s="2">
        <v>76208775</v>
      </c>
      <c r="E54" s="4" t="s">
        <v>1</v>
      </c>
      <c r="F54" s="2">
        <v>92492171</v>
      </c>
    </row>
    <row r="55" spans="2:6" x14ac:dyDescent="0.25">
      <c r="B55" s="5" t="s">
        <v>17</v>
      </c>
      <c r="C55" s="7">
        <v>69371390</v>
      </c>
      <c r="E55" s="5" t="s">
        <v>17</v>
      </c>
      <c r="F55" s="7">
        <v>89341751</v>
      </c>
    </row>
    <row r="56" spans="2:6" x14ac:dyDescent="0.25">
      <c r="B56" s="4" t="s">
        <v>2</v>
      </c>
      <c r="C56" s="3">
        <f>C55/C54</f>
        <v>0.91028086988670265</v>
      </c>
      <c r="E56" s="4" t="s">
        <v>2</v>
      </c>
      <c r="F56" s="3">
        <f>F55/F54</f>
        <v>0.96593852251559753</v>
      </c>
    </row>
    <row r="57" spans="2:6" x14ac:dyDescent="0.25">
      <c r="B57" s="5"/>
      <c r="C57" s="8"/>
      <c r="E57" s="5"/>
      <c r="F57" s="8"/>
    </row>
    <row r="58" spans="2:6" x14ac:dyDescent="0.25">
      <c r="B58" s="4" t="s">
        <v>3</v>
      </c>
      <c r="C58" s="2">
        <f>C55/C52</f>
        <v>274195.21739130432</v>
      </c>
      <c r="E58" s="4" t="s">
        <v>3</v>
      </c>
      <c r="F58" s="2">
        <f>F55/F52</f>
        <v>280948.90251572325</v>
      </c>
    </row>
    <row r="59" spans="2:6" x14ac:dyDescent="0.25">
      <c r="B59" s="5" t="s">
        <v>4</v>
      </c>
      <c r="C59" s="7">
        <f>C54/12</f>
        <v>6350731.25</v>
      </c>
      <c r="E59" s="5" t="s">
        <v>4</v>
      </c>
      <c r="F59" s="7">
        <f>F54/12</f>
        <v>7707680.916666667</v>
      </c>
    </row>
    <row r="60" spans="2:6" x14ac:dyDescent="0.25">
      <c r="B60" s="4" t="s">
        <v>63</v>
      </c>
      <c r="C60" s="29">
        <f>C54/C64</f>
        <v>233.87614277691338</v>
      </c>
      <c r="E60" s="4" t="s">
        <v>63</v>
      </c>
      <c r="F60" s="29">
        <f>F54/F64</f>
        <v>283.84805018244538</v>
      </c>
    </row>
    <row r="61" spans="2:6" x14ac:dyDescent="0.25">
      <c r="B61" s="5" t="s">
        <v>30</v>
      </c>
      <c r="C61" s="33">
        <f>C58/C64</f>
        <v>0.84147422408187889</v>
      </c>
      <c r="E61" s="5" t="s">
        <v>30</v>
      </c>
      <c r="F61" s="33">
        <f>F58/F64</f>
        <v>0.86220052267976244</v>
      </c>
    </row>
    <row r="62" spans="2:6" x14ac:dyDescent="0.25">
      <c r="B62" s="4"/>
      <c r="C62" s="29"/>
      <c r="E62" s="4"/>
      <c r="F62" s="29"/>
    </row>
    <row r="63" spans="2:6" x14ac:dyDescent="0.25">
      <c r="B63" s="5" t="s">
        <v>5</v>
      </c>
      <c r="C63" s="7">
        <v>488777</v>
      </c>
      <c r="E63" s="5" t="s">
        <v>5</v>
      </c>
      <c r="F63" s="7">
        <v>488777</v>
      </c>
    </row>
    <row r="64" spans="2:6" ht="15.75" thickBot="1" x14ac:dyDescent="0.3">
      <c r="B64" s="31" t="s">
        <v>25</v>
      </c>
      <c r="C64" s="32">
        <v>325851</v>
      </c>
      <c r="E64" s="31" t="s">
        <v>25</v>
      </c>
      <c r="F64" s="32">
        <v>325851</v>
      </c>
    </row>
    <row r="66" spans="2:6" ht="15.75" thickBot="1" x14ac:dyDescent="0.3"/>
    <row r="67" spans="2:6" x14ac:dyDescent="0.25">
      <c r="B67" s="104" t="s">
        <v>7</v>
      </c>
      <c r="C67" s="105"/>
      <c r="E67" s="104" t="s">
        <v>96</v>
      </c>
      <c r="F67" s="105"/>
    </row>
    <row r="68" spans="2:6" x14ac:dyDescent="0.25">
      <c r="B68" s="4" t="s">
        <v>0</v>
      </c>
      <c r="C68" s="1">
        <v>279</v>
      </c>
      <c r="E68" s="4" t="s">
        <v>0</v>
      </c>
      <c r="F68" s="1">
        <v>321</v>
      </c>
    </row>
    <row r="69" spans="2:6" x14ac:dyDescent="0.25">
      <c r="B69" s="5"/>
      <c r="C69" s="6"/>
      <c r="E69" s="5"/>
      <c r="F69" s="6"/>
    </row>
    <row r="70" spans="2:6" x14ac:dyDescent="0.25">
      <c r="B70" s="4" t="s">
        <v>1</v>
      </c>
      <c r="C70" s="2">
        <v>89888073</v>
      </c>
      <c r="E70" s="4" t="s">
        <v>1</v>
      </c>
      <c r="F70" s="2">
        <v>108280232</v>
      </c>
    </row>
    <row r="71" spans="2:6" x14ac:dyDescent="0.25">
      <c r="B71" s="5" t="s">
        <v>17</v>
      </c>
      <c r="C71" s="7">
        <v>82838310</v>
      </c>
      <c r="E71" s="5" t="s">
        <v>17</v>
      </c>
      <c r="F71" s="7">
        <v>103481022</v>
      </c>
    </row>
    <row r="72" spans="2:6" x14ac:dyDescent="0.25">
      <c r="B72" s="4" t="s">
        <v>2</v>
      </c>
      <c r="C72" s="3">
        <f>(C71/C70)</f>
        <v>0.921571764031475</v>
      </c>
      <c r="E72" s="4" t="s">
        <v>2</v>
      </c>
      <c r="F72" s="3">
        <f>F71/F70</f>
        <v>0.95567787479435762</v>
      </c>
    </row>
    <row r="73" spans="2:6" x14ac:dyDescent="0.25">
      <c r="B73" s="5"/>
      <c r="C73" s="8"/>
      <c r="E73" s="5"/>
      <c r="F73" s="8"/>
    </row>
    <row r="74" spans="2:6" x14ac:dyDescent="0.25">
      <c r="B74" s="4" t="s">
        <v>3</v>
      </c>
      <c r="C74" s="2">
        <f>C71/C68</f>
        <v>296911.50537634408</v>
      </c>
      <c r="E74" s="4" t="s">
        <v>3</v>
      </c>
      <c r="F74" s="2">
        <f>F71/F68</f>
        <v>322370.78504672897</v>
      </c>
    </row>
    <row r="75" spans="2:6" x14ac:dyDescent="0.25">
      <c r="B75" s="5" t="s">
        <v>4</v>
      </c>
      <c r="C75" s="7">
        <f>C70/12</f>
        <v>7490672.75</v>
      </c>
      <c r="E75" s="5" t="s">
        <v>4</v>
      </c>
      <c r="F75" s="7">
        <f>F70/12</f>
        <v>9023352.666666666</v>
      </c>
    </row>
    <row r="76" spans="2:6" x14ac:dyDescent="0.25">
      <c r="B76" s="4" t="s">
        <v>63</v>
      </c>
      <c r="C76" s="29">
        <f>C70/C80</f>
        <v>275.85636686706499</v>
      </c>
      <c r="E76" s="4" t="s">
        <v>63</v>
      </c>
      <c r="F76" s="29">
        <f>F70/F80</f>
        <v>332.29983029053159</v>
      </c>
    </row>
    <row r="77" spans="2:6" x14ac:dyDescent="0.25">
      <c r="B77" s="5" t="s">
        <v>30</v>
      </c>
      <c r="C77" s="33">
        <f>C74/C80</f>
        <v>0.91118795208958725</v>
      </c>
      <c r="E77" s="5" t="s">
        <v>30</v>
      </c>
      <c r="F77" s="33">
        <f>F74/F80</f>
        <v>0.98931961248156053</v>
      </c>
    </row>
    <row r="78" spans="2:6" x14ac:dyDescent="0.25">
      <c r="B78" s="4"/>
      <c r="C78" s="29"/>
      <c r="E78" s="4"/>
      <c r="F78" s="29"/>
    </row>
    <row r="79" spans="2:6" x14ac:dyDescent="0.25">
      <c r="B79" s="5" t="s">
        <v>5</v>
      </c>
      <c r="C79" s="7">
        <v>488777</v>
      </c>
      <c r="E79" s="5" t="s">
        <v>5</v>
      </c>
      <c r="F79" s="7">
        <v>488777</v>
      </c>
    </row>
    <row r="80" spans="2:6" ht="15.75" thickBot="1" x14ac:dyDescent="0.3">
      <c r="B80" s="31" t="s">
        <v>25</v>
      </c>
      <c r="C80" s="32">
        <v>325851</v>
      </c>
      <c r="E80" s="31" t="s">
        <v>25</v>
      </c>
      <c r="F80" s="32">
        <v>325851</v>
      </c>
    </row>
    <row r="82" spans="2:6" ht="15.75" thickBot="1" x14ac:dyDescent="0.3"/>
    <row r="83" spans="2:6" x14ac:dyDescent="0.25">
      <c r="B83" s="104" t="s">
        <v>21</v>
      </c>
      <c r="C83" s="105"/>
      <c r="E83" s="104" t="s">
        <v>114</v>
      </c>
      <c r="F83" s="105"/>
    </row>
    <row r="84" spans="2:6" x14ac:dyDescent="0.25">
      <c r="B84" s="4" t="s">
        <v>0</v>
      </c>
      <c r="C84" s="1">
        <v>285</v>
      </c>
      <c r="E84" s="4" t="s">
        <v>0</v>
      </c>
      <c r="F84" s="1">
        <v>321</v>
      </c>
    </row>
    <row r="85" spans="2:6" x14ac:dyDescent="0.25">
      <c r="B85" s="5"/>
      <c r="C85" s="6"/>
      <c r="E85" s="5"/>
      <c r="F85" s="6"/>
    </row>
    <row r="86" spans="2:6" x14ac:dyDescent="0.25">
      <c r="B86" s="4" t="s">
        <v>1</v>
      </c>
      <c r="C86" s="2">
        <v>77811339</v>
      </c>
      <c r="E86" s="4" t="s">
        <v>1</v>
      </c>
      <c r="F86" s="2"/>
    </row>
    <row r="87" spans="2:6" x14ac:dyDescent="0.25">
      <c r="B87" s="5" t="s">
        <v>17</v>
      </c>
      <c r="C87" s="7">
        <v>74319160</v>
      </c>
      <c r="E87" s="5" t="s">
        <v>17</v>
      </c>
      <c r="F87" s="7"/>
    </row>
    <row r="88" spans="2:6" x14ac:dyDescent="0.25">
      <c r="B88" s="4" t="s">
        <v>2</v>
      </c>
      <c r="C88" s="3">
        <f>(C87/C86)</f>
        <v>0.955119921532259</v>
      </c>
      <c r="E88" s="4" t="s">
        <v>2</v>
      </c>
      <c r="F88" s="3" t="e">
        <f>F87/F86</f>
        <v>#DIV/0!</v>
      </c>
    </row>
    <row r="89" spans="2:6" x14ac:dyDescent="0.25">
      <c r="B89" s="5"/>
      <c r="C89" s="8"/>
      <c r="E89" s="5"/>
      <c r="F89" s="8"/>
    </row>
    <row r="90" spans="2:6" x14ac:dyDescent="0.25">
      <c r="B90" s="4" t="s">
        <v>3</v>
      </c>
      <c r="C90" s="12">
        <f>C87/C84</f>
        <v>260768.98245614034</v>
      </c>
      <c r="E90" s="4" t="s">
        <v>3</v>
      </c>
      <c r="F90" s="2">
        <f>F87/F84</f>
        <v>0</v>
      </c>
    </row>
    <row r="91" spans="2:6" x14ac:dyDescent="0.25">
      <c r="B91" s="5" t="s">
        <v>4</v>
      </c>
      <c r="C91" s="7">
        <f>C86/12</f>
        <v>6484278.25</v>
      </c>
      <c r="E91" s="5" t="s">
        <v>4</v>
      </c>
      <c r="F91" s="7">
        <f>F86/12</f>
        <v>0</v>
      </c>
    </row>
    <row r="92" spans="2:6" x14ac:dyDescent="0.25">
      <c r="B92" s="4" t="s">
        <v>63</v>
      </c>
      <c r="C92" s="29">
        <f>C86/C96</f>
        <v>238.79423110562803</v>
      </c>
      <c r="E92" s="4" t="s">
        <v>63</v>
      </c>
      <c r="F92" s="29">
        <f>F86/F96</f>
        <v>0</v>
      </c>
    </row>
    <row r="93" spans="2:6" x14ac:dyDescent="0.25">
      <c r="B93" s="5" t="s">
        <v>30</v>
      </c>
      <c r="C93" s="30"/>
      <c r="E93" s="5" t="s">
        <v>30</v>
      </c>
      <c r="F93" s="33">
        <f>F90/F96</f>
        <v>0</v>
      </c>
    </row>
    <row r="94" spans="2:6" x14ac:dyDescent="0.25">
      <c r="B94" s="4"/>
      <c r="C94" s="29"/>
      <c r="E94" s="4"/>
      <c r="F94" s="29"/>
    </row>
    <row r="95" spans="2:6" x14ac:dyDescent="0.25">
      <c r="B95" s="5" t="s">
        <v>5</v>
      </c>
      <c r="C95" s="7">
        <v>488777</v>
      </c>
      <c r="E95" s="5" t="s">
        <v>5</v>
      </c>
      <c r="F95" s="7">
        <v>488777</v>
      </c>
    </row>
    <row r="96" spans="2:6" ht="15.75" thickBot="1" x14ac:dyDescent="0.3">
      <c r="B96" s="31" t="s">
        <v>25</v>
      </c>
      <c r="C96" s="32">
        <v>325851</v>
      </c>
      <c r="E96" s="31" t="s">
        <v>25</v>
      </c>
      <c r="F96" s="32">
        <v>325851</v>
      </c>
    </row>
  </sheetData>
  <mergeCells count="12">
    <mergeCell ref="B83:C83"/>
    <mergeCell ref="E3:F3"/>
    <mergeCell ref="E19:F19"/>
    <mergeCell ref="B51:C51"/>
    <mergeCell ref="B67:C67"/>
    <mergeCell ref="B3:C3"/>
    <mergeCell ref="B19:C19"/>
    <mergeCell ref="B35:C35"/>
    <mergeCell ref="E35:F35"/>
    <mergeCell ref="E51:F51"/>
    <mergeCell ref="E67:F67"/>
    <mergeCell ref="E83:F8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1317-5E2B-4551-90D2-F2E88821B777}">
  <dimension ref="A2:P116"/>
  <sheetViews>
    <sheetView topLeftCell="A92" workbookViewId="0">
      <selection activeCell="E92" sqref="E92:E113"/>
    </sheetView>
  </sheetViews>
  <sheetFormatPr defaultRowHeight="15" x14ac:dyDescent="0.25"/>
  <cols>
    <col min="3" max="3" width="10.85546875" bestFit="1" customWidth="1"/>
    <col min="4" max="4" width="12.85546875" customWidth="1"/>
    <col min="5" max="5" width="9.85546875" bestFit="1" customWidth="1"/>
    <col min="9" max="9" width="10.85546875" bestFit="1" customWidth="1"/>
    <col min="10" max="10" width="14.28515625" bestFit="1" customWidth="1"/>
    <col min="14" max="14" width="10.85546875" bestFit="1" customWidth="1"/>
    <col min="15" max="15" width="15.140625" customWidth="1"/>
  </cols>
  <sheetData>
    <row r="2" spans="1:5" x14ac:dyDescent="0.25">
      <c r="D2" t="s">
        <v>47</v>
      </c>
    </row>
    <row r="3" spans="1:5" ht="30" x14ac:dyDescent="0.25">
      <c r="A3" t="s">
        <v>48</v>
      </c>
      <c r="B3" s="44" t="s">
        <v>31</v>
      </c>
      <c r="C3" s="45" t="s">
        <v>32</v>
      </c>
      <c r="D3" s="46" t="s">
        <v>33</v>
      </c>
      <c r="E3" s="46" t="s">
        <v>34</v>
      </c>
    </row>
    <row r="4" spans="1:5" x14ac:dyDescent="0.25">
      <c r="B4" s="38" t="s">
        <v>35</v>
      </c>
      <c r="C4" s="39">
        <f>1432800+1825920</f>
        <v>3258720</v>
      </c>
      <c r="D4" s="39">
        <v>345600</v>
      </c>
      <c r="E4" s="13">
        <v>1</v>
      </c>
    </row>
    <row r="5" spans="1:5" x14ac:dyDescent="0.25">
      <c r="B5" s="40" t="s">
        <v>36</v>
      </c>
      <c r="C5" s="16">
        <f>2017440+0</f>
        <v>2017440</v>
      </c>
      <c r="D5" s="16">
        <v>259200</v>
      </c>
      <c r="E5" s="13">
        <v>2</v>
      </c>
    </row>
    <row r="6" spans="1:5" x14ac:dyDescent="0.25">
      <c r="B6" s="40" t="s">
        <v>37</v>
      </c>
      <c r="C6" s="16">
        <f>0+1945440</f>
        <v>1945440</v>
      </c>
      <c r="D6" s="16">
        <v>260640</v>
      </c>
      <c r="E6" s="13">
        <v>1</v>
      </c>
    </row>
    <row r="7" spans="1:5" x14ac:dyDescent="0.25">
      <c r="B7" s="40" t="s">
        <v>38</v>
      </c>
      <c r="C7" s="16">
        <f>0+1833120</f>
        <v>1833120</v>
      </c>
      <c r="D7" s="16">
        <v>259200</v>
      </c>
      <c r="E7" s="13">
        <v>1</v>
      </c>
    </row>
    <row r="8" spans="1:5" x14ac:dyDescent="0.25">
      <c r="B8" s="40" t="s">
        <v>39</v>
      </c>
      <c r="C8" s="16">
        <f>0+1522080</f>
        <v>1522080</v>
      </c>
      <c r="D8" s="16">
        <v>257760</v>
      </c>
      <c r="E8" s="13">
        <v>1</v>
      </c>
    </row>
    <row r="9" spans="1:5" x14ac:dyDescent="0.25">
      <c r="B9" s="40" t="s">
        <v>40</v>
      </c>
      <c r="C9" s="16">
        <f>0+2043360</f>
        <v>2043360</v>
      </c>
      <c r="D9" s="16">
        <v>266400</v>
      </c>
      <c r="E9" s="13">
        <v>1</v>
      </c>
    </row>
    <row r="10" spans="1:5" x14ac:dyDescent="0.25">
      <c r="B10" s="40" t="s">
        <v>41</v>
      </c>
      <c r="C10" s="16">
        <f>404640+4481280</f>
        <v>4885920</v>
      </c>
      <c r="D10" s="16">
        <v>506880</v>
      </c>
      <c r="E10" s="13">
        <v>1</v>
      </c>
    </row>
    <row r="11" spans="1:5" x14ac:dyDescent="0.25">
      <c r="B11" s="40" t="s">
        <v>42</v>
      </c>
      <c r="C11" s="16">
        <f>13799520+0</f>
        <v>13799520</v>
      </c>
      <c r="D11" s="16">
        <v>656640</v>
      </c>
      <c r="E11" s="13">
        <v>1</v>
      </c>
    </row>
    <row r="12" spans="1:5" x14ac:dyDescent="0.25">
      <c r="B12" s="40" t="s">
        <v>43</v>
      </c>
      <c r="C12" s="16">
        <f>15904800+0</f>
        <v>15904800</v>
      </c>
      <c r="D12" s="16">
        <v>875520</v>
      </c>
      <c r="E12" s="13">
        <v>1</v>
      </c>
    </row>
    <row r="13" spans="1:5" x14ac:dyDescent="0.25">
      <c r="B13" s="40" t="s">
        <v>44</v>
      </c>
      <c r="C13" s="16">
        <f>21070080+0</f>
        <v>21070080</v>
      </c>
      <c r="D13" s="16">
        <v>923040</v>
      </c>
      <c r="E13" s="13">
        <v>2</v>
      </c>
    </row>
    <row r="14" spans="1:5" x14ac:dyDescent="0.25">
      <c r="B14" s="40" t="s">
        <v>45</v>
      </c>
      <c r="C14" s="16">
        <f>22147200+0</f>
        <v>22147200</v>
      </c>
      <c r="D14" s="16">
        <v>923040</v>
      </c>
      <c r="E14" s="13">
        <v>2</v>
      </c>
    </row>
    <row r="15" spans="1:5" x14ac:dyDescent="0.25">
      <c r="B15" s="41" t="s">
        <v>46</v>
      </c>
      <c r="C15" s="42">
        <f>15726240+0</f>
        <v>15726240</v>
      </c>
      <c r="D15" s="42">
        <v>679680</v>
      </c>
      <c r="E15" s="43">
        <v>1</v>
      </c>
    </row>
    <row r="18" spans="1:10" ht="30" x14ac:dyDescent="0.25">
      <c r="A18" t="s">
        <v>49</v>
      </c>
      <c r="B18" s="44" t="s">
        <v>31</v>
      </c>
      <c r="C18" s="45" t="s">
        <v>32</v>
      </c>
      <c r="D18" s="46" t="s">
        <v>33</v>
      </c>
      <c r="E18" s="46" t="s">
        <v>34</v>
      </c>
    </row>
    <row r="19" spans="1:10" x14ac:dyDescent="0.25">
      <c r="B19" s="38" t="s">
        <v>51</v>
      </c>
      <c r="C19" s="39">
        <v>7867060</v>
      </c>
      <c r="D19" s="39">
        <v>455040</v>
      </c>
      <c r="E19" s="13">
        <v>1</v>
      </c>
    </row>
    <row r="20" spans="1:10" x14ac:dyDescent="0.25">
      <c r="B20" s="40" t="s">
        <v>51</v>
      </c>
      <c r="C20" s="16"/>
      <c r="D20" s="16">
        <v>403200</v>
      </c>
      <c r="E20" s="13">
        <v>1</v>
      </c>
    </row>
    <row r="21" spans="1:10" x14ac:dyDescent="0.25">
      <c r="B21" s="40" t="s">
        <v>50</v>
      </c>
      <c r="C21" s="16">
        <v>2066075</v>
      </c>
      <c r="D21" s="16">
        <v>223200</v>
      </c>
      <c r="E21" s="13">
        <v>1</v>
      </c>
      <c r="J21" s="48"/>
    </row>
    <row r="22" spans="1:10" x14ac:dyDescent="0.25">
      <c r="B22" s="40" t="s">
        <v>52</v>
      </c>
      <c r="C22" s="16">
        <v>2239968</v>
      </c>
      <c r="D22" s="16">
        <v>208800</v>
      </c>
      <c r="E22" s="13">
        <v>1</v>
      </c>
      <c r="J22" s="49"/>
    </row>
    <row r="23" spans="1:10" x14ac:dyDescent="0.25">
      <c r="B23" s="40" t="s">
        <v>53</v>
      </c>
      <c r="C23" s="16">
        <v>2215748</v>
      </c>
      <c r="D23" s="16">
        <v>230400</v>
      </c>
      <c r="E23" s="13">
        <v>1</v>
      </c>
      <c r="J23" s="50">
        <f>J22-J21</f>
        <v>0</v>
      </c>
    </row>
    <row r="24" spans="1:10" x14ac:dyDescent="0.25">
      <c r="B24" s="40" t="s">
        <v>54</v>
      </c>
      <c r="C24" s="16">
        <v>1962028</v>
      </c>
      <c r="D24" s="16">
        <v>221760</v>
      </c>
      <c r="E24" s="13">
        <v>1</v>
      </c>
    </row>
    <row r="25" spans="1:10" x14ac:dyDescent="0.25">
      <c r="B25" s="40" t="s">
        <v>55</v>
      </c>
      <c r="C25" s="16">
        <v>1867561</v>
      </c>
      <c r="D25" s="16">
        <v>203040</v>
      </c>
      <c r="E25" s="13">
        <v>1</v>
      </c>
    </row>
    <row r="26" spans="1:10" x14ac:dyDescent="0.25">
      <c r="B26" s="40" t="s">
        <v>56</v>
      </c>
      <c r="C26" s="16">
        <v>3577839</v>
      </c>
      <c r="D26" s="16">
        <v>237600</v>
      </c>
      <c r="E26" s="13">
        <v>1</v>
      </c>
    </row>
    <row r="27" spans="1:10" x14ac:dyDescent="0.25">
      <c r="B27" s="40" t="s">
        <v>56</v>
      </c>
      <c r="C27" s="16"/>
      <c r="D27" s="16">
        <v>217440</v>
      </c>
      <c r="E27" s="13">
        <v>2</v>
      </c>
    </row>
    <row r="28" spans="1:10" x14ac:dyDescent="0.25">
      <c r="B28" s="40" t="s">
        <v>57</v>
      </c>
      <c r="C28" s="16">
        <v>10903133</v>
      </c>
      <c r="D28" s="16">
        <v>538560</v>
      </c>
      <c r="E28" s="13">
        <v>1</v>
      </c>
    </row>
    <row r="29" spans="1:10" x14ac:dyDescent="0.25">
      <c r="B29" s="40" t="s">
        <v>57</v>
      </c>
      <c r="C29" s="16"/>
      <c r="D29" s="16">
        <v>442080</v>
      </c>
      <c r="E29" s="13">
        <v>2</v>
      </c>
    </row>
    <row r="30" spans="1:10" x14ac:dyDescent="0.25">
      <c r="B30" s="40" t="s">
        <v>58</v>
      </c>
      <c r="C30" s="16">
        <v>19312721</v>
      </c>
      <c r="D30" s="16">
        <v>681120</v>
      </c>
      <c r="E30" s="13">
        <v>1</v>
      </c>
    </row>
    <row r="31" spans="1:10" x14ac:dyDescent="0.25">
      <c r="B31" s="40" t="s">
        <v>58</v>
      </c>
      <c r="C31" s="16"/>
      <c r="D31" s="16">
        <v>188640</v>
      </c>
      <c r="E31" s="13">
        <v>1</v>
      </c>
    </row>
    <row r="32" spans="1:10" x14ac:dyDescent="0.25">
      <c r="B32" s="40" t="s">
        <v>59</v>
      </c>
      <c r="C32" s="16">
        <v>18812320</v>
      </c>
      <c r="D32" s="16">
        <v>681120</v>
      </c>
      <c r="E32" s="13">
        <v>1</v>
      </c>
    </row>
    <row r="33" spans="1:5" x14ac:dyDescent="0.25">
      <c r="B33" s="40" t="s">
        <v>60</v>
      </c>
      <c r="C33" s="16">
        <v>12696508</v>
      </c>
      <c r="D33" s="16">
        <v>593280</v>
      </c>
      <c r="E33" s="13">
        <v>1</v>
      </c>
    </row>
    <row r="34" spans="1:5" x14ac:dyDescent="0.25">
      <c r="B34" s="41" t="s">
        <v>61</v>
      </c>
      <c r="C34" s="42">
        <v>13628154</v>
      </c>
      <c r="D34" s="42">
        <v>522720</v>
      </c>
      <c r="E34" s="43">
        <v>1</v>
      </c>
    </row>
    <row r="37" spans="1:5" ht="30" x14ac:dyDescent="0.25">
      <c r="A37" t="s">
        <v>94</v>
      </c>
      <c r="B37" s="47" t="s">
        <v>31</v>
      </c>
      <c r="C37" s="45" t="s">
        <v>32</v>
      </c>
      <c r="D37" s="46" t="s">
        <v>33</v>
      </c>
      <c r="E37" s="46" t="s">
        <v>34</v>
      </c>
    </row>
    <row r="38" spans="1:5" x14ac:dyDescent="0.25">
      <c r="B38" s="38" t="s">
        <v>67</v>
      </c>
      <c r="C38" s="39">
        <v>4635986</v>
      </c>
      <c r="D38" s="39">
        <v>426240</v>
      </c>
      <c r="E38" s="51">
        <v>2</v>
      </c>
    </row>
    <row r="39" spans="1:5" x14ac:dyDescent="0.25">
      <c r="B39" s="40" t="s">
        <v>67</v>
      </c>
      <c r="C39" s="16"/>
      <c r="D39" s="16">
        <v>181440</v>
      </c>
      <c r="E39" s="13">
        <v>1</v>
      </c>
    </row>
    <row r="40" spans="1:5" x14ac:dyDescent="0.25">
      <c r="B40" s="40" t="s">
        <v>68</v>
      </c>
      <c r="C40" s="16">
        <v>2260893</v>
      </c>
      <c r="D40" s="16">
        <v>175680</v>
      </c>
      <c r="E40" s="13">
        <v>1</v>
      </c>
    </row>
    <row r="41" spans="1:5" x14ac:dyDescent="0.25">
      <c r="B41" s="40" t="s">
        <v>68</v>
      </c>
      <c r="C41" s="16"/>
      <c r="D41" s="16">
        <v>191520</v>
      </c>
      <c r="E41" s="13">
        <v>1</v>
      </c>
    </row>
    <row r="42" spans="1:5" x14ac:dyDescent="0.25">
      <c r="B42" s="40" t="s">
        <v>69</v>
      </c>
      <c r="C42" s="16">
        <v>1973119</v>
      </c>
      <c r="D42" s="16">
        <v>218880</v>
      </c>
      <c r="E42" s="13">
        <v>1</v>
      </c>
    </row>
    <row r="43" spans="1:5" x14ac:dyDescent="0.25">
      <c r="B43" s="40" t="s">
        <v>70</v>
      </c>
      <c r="C43" s="16">
        <v>2022527</v>
      </c>
      <c r="D43" s="16">
        <v>241920</v>
      </c>
      <c r="E43" s="13">
        <v>1</v>
      </c>
    </row>
    <row r="44" spans="1:5" x14ac:dyDescent="0.25">
      <c r="B44" s="40" t="s">
        <v>71</v>
      </c>
      <c r="C44" s="16">
        <v>1734761</v>
      </c>
      <c r="D44" s="16">
        <v>233280</v>
      </c>
      <c r="E44" s="13">
        <v>1</v>
      </c>
    </row>
    <row r="45" spans="1:5" x14ac:dyDescent="0.25">
      <c r="B45" s="40" t="s">
        <v>71</v>
      </c>
      <c r="C45" s="16"/>
      <c r="D45" s="16">
        <v>162720</v>
      </c>
      <c r="E45" s="13">
        <v>1</v>
      </c>
    </row>
    <row r="46" spans="1:5" x14ac:dyDescent="0.25">
      <c r="B46" s="40" t="s">
        <v>72</v>
      </c>
      <c r="C46" s="16">
        <v>1927938</v>
      </c>
      <c r="D46" s="16">
        <v>185760</v>
      </c>
      <c r="E46" s="13">
        <v>1</v>
      </c>
    </row>
    <row r="47" spans="1:5" x14ac:dyDescent="0.25">
      <c r="B47" s="40" t="s">
        <v>73</v>
      </c>
      <c r="C47" s="16">
        <v>2354925</v>
      </c>
      <c r="D47" s="16">
        <v>194400</v>
      </c>
      <c r="E47" s="13">
        <v>2</v>
      </c>
    </row>
    <row r="48" spans="1:5" x14ac:dyDescent="0.25">
      <c r="B48" s="40" t="s">
        <v>74</v>
      </c>
      <c r="C48" s="16">
        <v>7662772</v>
      </c>
      <c r="D48" s="16">
        <v>375840</v>
      </c>
      <c r="E48" s="13">
        <v>1</v>
      </c>
    </row>
    <row r="49" spans="1:11" x14ac:dyDescent="0.25">
      <c r="B49" s="40" t="s">
        <v>74</v>
      </c>
      <c r="C49" s="16"/>
      <c r="D49" s="16">
        <v>194400</v>
      </c>
      <c r="E49" s="13">
        <v>1</v>
      </c>
    </row>
    <row r="50" spans="1:11" x14ac:dyDescent="0.25">
      <c r="B50" s="40" t="s">
        <v>75</v>
      </c>
      <c r="C50" s="16">
        <v>14864970</v>
      </c>
      <c r="D50" s="16">
        <v>436320</v>
      </c>
      <c r="E50" s="13">
        <v>1</v>
      </c>
    </row>
    <row r="51" spans="1:11" x14ac:dyDescent="0.25">
      <c r="B51" s="40" t="s">
        <v>75</v>
      </c>
      <c r="C51" s="16"/>
      <c r="D51" s="16">
        <v>214560</v>
      </c>
      <c r="E51" s="13">
        <v>3</v>
      </c>
    </row>
    <row r="52" spans="1:11" x14ac:dyDescent="0.25">
      <c r="B52" s="40" t="s">
        <v>76</v>
      </c>
      <c r="C52" s="16">
        <v>20944475</v>
      </c>
      <c r="D52" s="16">
        <v>643680</v>
      </c>
      <c r="E52" s="13">
        <v>2</v>
      </c>
    </row>
    <row r="53" spans="1:11" x14ac:dyDescent="0.25">
      <c r="B53" s="40"/>
      <c r="C53" s="16"/>
      <c r="D53" s="16">
        <v>214560</v>
      </c>
      <c r="E53" s="13">
        <v>1</v>
      </c>
    </row>
    <row r="54" spans="1:11" x14ac:dyDescent="0.25">
      <c r="B54" s="40" t="s">
        <v>77</v>
      </c>
      <c r="C54" s="16">
        <v>16501394</v>
      </c>
      <c r="D54" s="16">
        <v>571680</v>
      </c>
      <c r="E54" s="13">
        <v>1</v>
      </c>
    </row>
    <row r="55" spans="1:11" x14ac:dyDescent="0.25">
      <c r="B55" s="40"/>
      <c r="C55" s="16"/>
      <c r="D55" s="16">
        <v>213120</v>
      </c>
      <c r="E55" s="13">
        <v>4</v>
      </c>
    </row>
    <row r="56" spans="1:11" x14ac:dyDescent="0.25">
      <c r="B56" s="40" t="s">
        <v>78</v>
      </c>
      <c r="C56" s="16">
        <v>14509533</v>
      </c>
      <c r="D56" s="16">
        <v>506880</v>
      </c>
      <c r="E56" s="13">
        <v>1</v>
      </c>
    </row>
    <row r="57" spans="1:11" x14ac:dyDescent="0.25">
      <c r="B57" s="41" t="s">
        <v>78</v>
      </c>
      <c r="C57" s="42"/>
      <c r="D57" s="42">
        <v>213120</v>
      </c>
      <c r="E57" s="43">
        <v>5</v>
      </c>
    </row>
    <row r="60" spans="1:11" ht="30" x14ac:dyDescent="0.25">
      <c r="A60" t="s">
        <v>115</v>
      </c>
      <c r="B60" s="75" t="s">
        <v>31</v>
      </c>
      <c r="C60" s="53" t="s">
        <v>32</v>
      </c>
      <c r="D60" s="54" t="s">
        <v>33</v>
      </c>
      <c r="E60" s="54" t="s">
        <v>34</v>
      </c>
      <c r="G60" t="s">
        <v>116</v>
      </c>
      <c r="H60" s="75" t="s">
        <v>31</v>
      </c>
      <c r="I60" s="53" t="s">
        <v>32</v>
      </c>
      <c r="J60" s="54" t="s">
        <v>33</v>
      </c>
      <c r="K60" s="54" t="s">
        <v>34</v>
      </c>
    </row>
    <row r="61" spans="1:11" x14ac:dyDescent="0.25">
      <c r="A61" t="s">
        <v>79</v>
      </c>
      <c r="B61" s="38" t="s">
        <v>81</v>
      </c>
      <c r="C61" s="73">
        <v>3257280</v>
      </c>
      <c r="D61" s="73">
        <v>234720</v>
      </c>
      <c r="E61" s="51">
        <v>1</v>
      </c>
      <c r="G61" t="s">
        <v>79</v>
      </c>
      <c r="H61" s="38" t="s">
        <v>101</v>
      </c>
      <c r="I61" s="73">
        <v>3257280</v>
      </c>
      <c r="J61" s="73">
        <v>234720</v>
      </c>
      <c r="K61" s="51">
        <v>1</v>
      </c>
    </row>
    <row r="62" spans="1:11" x14ac:dyDescent="0.25">
      <c r="A62" s="63" t="s">
        <v>80</v>
      </c>
      <c r="B62" s="55" t="s">
        <v>81</v>
      </c>
      <c r="C62" s="76">
        <v>5169600</v>
      </c>
      <c r="D62" s="76">
        <v>211680</v>
      </c>
      <c r="E62" s="57">
        <v>6</v>
      </c>
      <c r="G62" s="63" t="s">
        <v>80</v>
      </c>
      <c r="H62" s="55" t="s">
        <v>101</v>
      </c>
      <c r="I62" s="76">
        <v>5169600</v>
      </c>
      <c r="J62" s="76">
        <v>211680</v>
      </c>
      <c r="K62" s="57">
        <v>6</v>
      </c>
    </row>
    <row r="63" spans="1:11" x14ac:dyDescent="0.25">
      <c r="B63" s="40" t="s">
        <v>82</v>
      </c>
      <c r="C63" s="74">
        <v>1320480</v>
      </c>
      <c r="D63" s="74">
        <v>167040</v>
      </c>
      <c r="E63" s="13">
        <v>2</v>
      </c>
      <c r="H63" s="40" t="s">
        <v>102</v>
      </c>
      <c r="I63" s="74">
        <v>1320480</v>
      </c>
      <c r="J63" s="74">
        <v>167040</v>
      </c>
      <c r="K63" s="13">
        <v>2</v>
      </c>
    </row>
    <row r="64" spans="1:11" x14ac:dyDescent="0.25">
      <c r="B64" s="55" t="s">
        <v>82</v>
      </c>
      <c r="C64" s="76">
        <v>793440</v>
      </c>
      <c r="D64" s="76">
        <v>208800</v>
      </c>
      <c r="E64" s="57">
        <v>1</v>
      </c>
      <c r="H64" s="55" t="s">
        <v>102</v>
      </c>
      <c r="I64" s="76">
        <v>793440</v>
      </c>
      <c r="J64" s="76">
        <v>208800</v>
      </c>
      <c r="K64" s="57">
        <v>1</v>
      </c>
    </row>
    <row r="65" spans="2:11" x14ac:dyDescent="0.25">
      <c r="B65" s="40" t="s">
        <v>97</v>
      </c>
      <c r="C65" s="74">
        <v>1134720</v>
      </c>
      <c r="D65" s="74">
        <v>162720</v>
      </c>
      <c r="E65" s="13">
        <v>3</v>
      </c>
      <c r="H65" s="40" t="s">
        <v>103</v>
      </c>
      <c r="I65" s="74">
        <v>1134720</v>
      </c>
      <c r="J65" s="74">
        <v>162720</v>
      </c>
      <c r="K65" s="13">
        <v>3</v>
      </c>
    </row>
    <row r="66" spans="2:11" x14ac:dyDescent="0.25">
      <c r="B66" s="55" t="s">
        <v>97</v>
      </c>
      <c r="C66" s="76">
        <v>1026720</v>
      </c>
      <c r="D66" s="76">
        <v>197280</v>
      </c>
      <c r="E66" s="57">
        <v>1</v>
      </c>
      <c r="H66" s="55" t="s">
        <v>103</v>
      </c>
      <c r="I66" s="76">
        <v>1026720</v>
      </c>
      <c r="J66" s="76">
        <v>197280</v>
      </c>
      <c r="K66" s="57">
        <v>1</v>
      </c>
    </row>
    <row r="67" spans="2:11" x14ac:dyDescent="0.25">
      <c r="B67" s="40" t="s">
        <v>83</v>
      </c>
      <c r="C67" s="74">
        <v>826560</v>
      </c>
      <c r="D67" s="74">
        <v>165600</v>
      </c>
      <c r="E67" s="13">
        <v>1</v>
      </c>
      <c r="H67" s="40" t="s">
        <v>104</v>
      </c>
      <c r="I67" s="74">
        <v>826560</v>
      </c>
      <c r="J67" s="74">
        <v>165600</v>
      </c>
      <c r="K67" s="13">
        <v>1</v>
      </c>
    </row>
    <row r="68" spans="2:11" x14ac:dyDescent="0.25">
      <c r="B68" s="55" t="s">
        <v>83</v>
      </c>
      <c r="C68" s="76">
        <v>1419840</v>
      </c>
      <c r="D68" s="76">
        <v>230400</v>
      </c>
      <c r="E68" s="57">
        <v>1</v>
      </c>
      <c r="H68" s="55" t="s">
        <v>104</v>
      </c>
      <c r="I68" s="76">
        <v>1419840</v>
      </c>
      <c r="J68" s="76">
        <v>230400</v>
      </c>
      <c r="K68" s="57">
        <v>1</v>
      </c>
    </row>
    <row r="69" spans="2:11" x14ac:dyDescent="0.25">
      <c r="B69" s="40" t="s">
        <v>84</v>
      </c>
      <c r="C69" s="74">
        <v>1550880</v>
      </c>
      <c r="D69" s="74">
        <v>156960</v>
      </c>
      <c r="E69" s="13">
        <v>2</v>
      </c>
      <c r="H69" s="40" t="s">
        <v>105</v>
      </c>
      <c r="I69" s="74">
        <v>1550880</v>
      </c>
      <c r="J69" s="74">
        <v>156960</v>
      </c>
      <c r="K69" s="13">
        <v>2</v>
      </c>
    </row>
    <row r="70" spans="2:11" x14ac:dyDescent="0.25">
      <c r="B70" s="55" t="s">
        <v>84</v>
      </c>
      <c r="C70" s="76">
        <v>144000</v>
      </c>
      <c r="D70" s="76">
        <v>144000</v>
      </c>
      <c r="E70" s="57">
        <v>1</v>
      </c>
      <c r="H70" s="55" t="s">
        <v>105</v>
      </c>
      <c r="I70" s="76">
        <v>144000</v>
      </c>
      <c r="J70" s="76">
        <v>144000</v>
      </c>
      <c r="K70" s="57">
        <v>1</v>
      </c>
    </row>
    <row r="71" spans="2:11" x14ac:dyDescent="0.25">
      <c r="B71" s="40" t="s">
        <v>85</v>
      </c>
      <c r="C71" s="74">
        <v>0</v>
      </c>
      <c r="D71" s="74">
        <v>0</v>
      </c>
      <c r="E71" s="13">
        <v>0</v>
      </c>
      <c r="H71" s="40" t="s">
        <v>106</v>
      </c>
      <c r="I71" s="74">
        <v>0</v>
      </c>
      <c r="J71" s="74">
        <v>0</v>
      </c>
      <c r="K71" s="13">
        <v>0</v>
      </c>
    </row>
    <row r="72" spans="2:11" x14ac:dyDescent="0.25">
      <c r="B72" s="55" t="s">
        <v>85</v>
      </c>
      <c r="C72" s="76">
        <v>2020320</v>
      </c>
      <c r="D72" s="76">
        <v>197280</v>
      </c>
      <c r="E72" s="57">
        <v>1</v>
      </c>
      <c r="H72" s="55" t="s">
        <v>106</v>
      </c>
      <c r="I72" s="76">
        <v>2020320</v>
      </c>
      <c r="J72" s="76">
        <v>197280</v>
      </c>
      <c r="K72" s="57">
        <v>1</v>
      </c>
    </row>
    <row r="73" spans="2:11" x14ac:dyDescent="0.25">
      <c r="B73" s="40" t="s">
        <v>86</v>
      </c>
      <c r="C73" s="74">
        <v>1424160</v>
      </c>
      <c r="D73" s="74">
        <v>171360</v>
      </c>
      <c r="E73" s="13">
        <v>1</v>
      </c>
      <c r="H73" s="40" t="s">
        <v>107</v>
      </c>
      <c r="I73" s="74">
        <v>1424160</v>
      </c>
      <c r="J73" s="74">
        <v>171360</v>
      </c>
      <c r="K73" s="13">
        <v>1</v>
      </c>
    </row>
    <row r="74" spans="2:11" x14ac:dyDescent="0.25">
      <c r="B74" s="55" t="s">
        <v>86</v>
      </c>
      <c r="C74" s="76">
        <v>948960</v>
      </c>
      <c r="D74" s="76">
        <v>213120</v>
      </c>
      <c r="E74" s="57">
        <v>1</v>
      </c>
      <c r="H74" s="55" t="s">
        <v>107</v>
      </c>
      <c r="I74" s="76">
        <v>948960</v>
      </c>
      <c r="J74" s="76">
        <v>213120</v>
      </c>
      <c r="K74" s="57">
        <v>1</v>
      </c>
    </row>
    <row r="75" spans="2:11" x14ac:dyDescent="0.25">
      <c r="B75" s="40" t="s">
        <v>87</v>
      </c>
      <c r="C75" s="74">
        <v>3637440</v>
      </c>
      <c r="D75" s="74">
        <v>266400</v>
      </c>
      <c r="E75" s="13">
        <v>1</v>
      </c>
      <c r="H75" s="40" t="s">
        <v>108</v>
      </c>
      <c r="I75" s="74">
        <v>3637440</v>
      </c>
      <c r="J75" s="74">
        <v>266400</v>
      </c>
      <c r="K75" s="13">
        <v>1</v>
      </c>
    </row>
    <row r="76" spans="2:11" x14ac:dyDescent="0.25">
      <c r="B76" s="55" t="s">
        <v>87</v>
      </c>
      <c r="C76" s="76">
        <v>4497120</v>
      </c>
      <c r="D76" s="76">
        <v>213120</v>
      </c>
      <c r="E76" s="57">
        <v>2</v>
      </c>
      <c r="H76" s="55" t="s">
        <v>108</v>
      </c>
      <c r="I76" s="76">
        <v>4497120</v>
      </c>
      <c r="J76" s="76">
        <v>213120</v>
      </c>
      <c r="K76" s="57">
        <v>2</v>
      </c>
    </row>
    <row r="77" spans="2:11" x14ac:dyDescent="0.25">
      <c r="B77" s="40" t="s">
        <v>88</v>
      </c>
      <c r="C77" s="74">
        <v>6910560</v>
      </c>
      <c r="D77" s="74">
        <v>408960</v>
      </c>
      <c r="E77" s="13">
        <v>1</v>
      </c>
      <c r="H77" s="40" t="s">
        <v>109</v>
      </c>
      <c r="I77" s="74">
        <v>6910560</v>
      </c>
      <c r="J77" s="74">
        <v>408960</v>
      </c>
      <c r="K77" s="13">
        <v>1</v>
      </c>
    </row>
    <row r="78" spans="2:11" x14ac:dyDescent="0.25">
      <c r="B78" s="55" t="s">
        <v>88</v>
      </c>
      <c r="C78" s="76">
        <v>5411520</v>
      </c>
      <c r="D78" s="76">
        <v>213120</v>
      </c>
      <c r="E78" s="57">
        <v>1</v>
      </c>
      <c r="H78" s="55" t="s">
        <v>109</v>
      </c>
      <c r="I78" s="76">
        <v>5411520</v>
      </c>
      <c r="J78" s="76">
        <v>213120</v>
      </c>
      <c r="K78" s="57">
        <v>1</v>
      </c>
    </row>
    <row r="79" spans="2:11" x14ac:dyDescent="0.25">
      <c r="B79" s="40" t="s">
        <v>89</v>
      </c>
      <c r="C79" s="74">
        <v>14173920</v>
      </c>
      <c r="D79" s="74">
        <v>563040</v>
      </c>
      <c r="E79" s="13">
        <v>5</v>
      </c>
      <c r="H79" s="40" t="s">
        <v>110</v>
      </c>
      <c r="I79" s="74">
        <v>14173920</v>
      </c>
      <c r="J79" s="74">
        <v>563040</v>
      </c>
      <c r="K79" s="13">
        <v>5</v>
      </c>
    </row>
    <row r="80" spans="2:11" x14ac:dyDescent="0.25">
      <c r="B80" s="55" t="s">
        <v>89</v>
      </c>
      <c r="C80" s="76">
        <v>6403680</v>
      </c>
      <c r="D80" s="76">
        <v>213120</v>
      </c>
      <c r="E80" s="57">
        <v>1</v>
      </c>
      <c r="H80" s="55" t="s">
        <v>110</v>
      </c>
      <c r="I80" s="76">
        <v>6403680</v>
      </c>
      <c r="J80" s="76">
        <v>213120</v>
      </c>
      <c r="K80" s="57">
        <v>1</v>
      </c>
    </row>
    <row r="81" spans="2:16" x14ac:dyDescent="0.25">
      <c r="B81" s="15" t="s">
        <v>90</v>
      </c>
      <c r="C81" s="15">
        <v>10798560</v>
      </c>
      <c r="D81" s="76">
        <v>563040</v>
      </c>
      <c r="E81" s="13">
        <v>1</v>
      </c>
      <c r="H81" s="55" t="s">
        <v>111</v>
      </c>
      <c r="I81" s="15">
        <v>10798560</v>
      </c>
      <c r="J81" s="76">
        <v>563040</v>
      </c>
      <c r="K81" s="13">
        <v>1</v>
      </c>
    </row>
    <row r="82" spans="2:16" x14ac:dyDescent="0.25">
      <c r="B82" s="77" t="s">
        <v>90</v>
      </c>
      <c r="C82" s="77">
        <v>6366240</v>
      </c>
      <c r="D82" s="76">
        <v>211680</v>
      </c>
      <c r="E82" s="57">
        <v>14</v>
      </c>
      <c r="H82" s="90" t="s">
        <v>111</v>
      </c>
      <c r="I82" s="77">
        <v>6366240</v>
      </c>
      <c r="J82" s="76">
        <v>211680</v>
      </c>
      <c r="K82" s="57">
        <v>14</v>
      </c>
    </row>
    <row r="83" spans="2:16" x14ac:dyDescent="0.25">
      <c r="B83" s="15" t="s">
        <v>91</v>
      </c>
      <c r="C83" s="15">
        <v>6920640</v>
      </c>
      <c r="D83" s="74">
        <v>371520</v>
      </c>
      <c r="E83" s="13">
        <v>1</v>
      </c>
      <c r="H83" s="85" t="s">
        <v>112</v>
      </c>
      <c r="I83" s="15">
        <v>6920640</v>
      </c>
      <c r="J83" s="74">
        <v>371520</v>
      </c>
      <c r="K83" s="13">
        <v>1</v>
      </c>
    </row>
    <row r="84" spans="2:16" x14ac:dyDescent="0.25">
      <c r="B84" s="78" t="s">
        <v>91</v>
      </c>
      <c r="C84" s="78">
        <v>6281280</v>
      </c>
      <c r="D84" s="79">
        <v>211680</v>
      </c>
      <c r="E84" s="60">
        <v>11</v>
      </c>
      <c r="H84" s="58" t="s">
        <v>112</v>
      </c>
      <c r="I84" s="78">
        <v>6281280</v>
      </c>
      <c r="J84" s="79">
        <v>211680</v>
      </c>
      <c r="K84" s="60">
        <v>11</v>
      </c>
    </row>
    <row r="90" spans="2:16" x14ac:dyDescent="0.25">
      <c r="C90" s="108" t="s">
        <v>100</v>
      </c>
      <c r="D90" s="109"/>
      <c r="E90" s="109"/>
      <c r="F90" s="110"/>
      <c r="H90" s="108" t="s">
        <v>95</v>
      </c>
      <c r="I90" s="109"/>
      <c r="J90" s="109"/>
      <c r="K90" s="110"/>
      <c r="M90" s="108" t="s">
        <v>98</v>
      </c>
      <c r="N90" s="109"/>
      <c r="O90" s="109"/>
      <c r="P90" s="110"/>
    </row>
    <row r="91" spans="2:16" ht="30" x14ac:dyDescent="0.25">
      <c r="C91" s="52" t="s">
        <v>31</v>
      </c>
      <c r="D91" s="53" t="s">
        <v>32</v>
      </c>
      <c r="E91" s="54" t="s">
        <v>33</v>
      </c>
      <c r="F91" s="54" t="s">
        <v>34</v>
      </c>
      <c r="H91" s="52" t="s">
        <v>31</v>
      </c>
      <c r="I91" s="53" t="s">
        <v>32</v>
      </c>
      <c r="J91" s="54" t="s">
        <v>33</v>
      </c>
      <c r="K91" s="54" t="s">
        <v>34</v>
      </c>
      <c r="M91" s="82" t="s">
        <v>31</v>
      </c>
      <c r="N91" s="83" t="s">
        <v>99</v>
      </c>
      <c r="O91" s="83" t="s">
        <v>99</v>
      </c>
      <c r="P91" s="82" t="s">
        <v>31</v>
      </c>
    </row>
    <row r="92" spans="2:16" x14ac:dyDescent="0.25">
      <c r="C92" s="38" t="s">
        <v>101</v>
      </c>
      <c r="D92" s="39">
        <v>2220480</v>
      </c>
      <c r="E92" s="39">
        <v>200160</v>
      </c>
      <c r="F92" s="51">
        <v>1</v>
      </c>
      <c r="G92" t="s">
        <v>79</v>
      </c>
      <c r="H92" s="38" t="s">
        <v>81</v>
      </c>
      <c r="I92" s="39">
        <v>3257280</v>
      </c>
      <c r="J92" s="39">
        <v>234720</v>
      </c>
      <c r="K92" s="51">
        <v>1</v>
      </c>
      <c r="M92" s="85" t="str">
        <f>H92</f>
        <v>Oct 2022</v>
      </c>
      <c r="N92" s="73">
        <f>I92+I93</f>
        <v>8426880</v>
      </c>
      <c r="O92" s="106">
        <f>D92+D93</f>
        <v>5443200</v>
      </c>
      <c r="P92" s="85" t="str">
        <f>C92</f>
        <v>Oct 2023</v>
      </c>
    </row>
    <row r="93" spans="2:16" x14ac:dyDescent="0.25">
      <c r="C93" s="55" t="s">
        <v>101</v>
      </c>
      <c r="D93" s="56">
        <v>3222720</v>
      </c>
      <c r="E93" s="56">
        <v>201600</v>
      </c>
      <c r="F93" s="57">
        <v>1</v>
      </c>
      <c r="G93" s="63" t="s">
        <v>80</v>
      </c>
      <c r="H93" s="55" t="s">
        <v>81</v>
      </c>
      <c r="I93" s="56">
        <v>5169600</v>
      </c>
      <c r="J93" s="56">
        <v>211680</v>
      </c>
      <c r="K93" s="57">
        <v>6</v>
      </c>
      <c r="M93" s="86" t="str">
        <f>H94</f>
        <v>Nov 2022</v>
      </c>
      <c r="N93" s="74">
        <f>I94+I95</f>
        <v>2113920</v>
      </c>
      <c r="O93" s="88">
        <f>D94+D95</f>
        <v>2236320</v>
      </c>
      <c r="P93" s="86" t="str">
        <f>C94</f>
        <v>Nov 2023</v>
      </c>
    </row>
    <row r="94" spans="2:16" x14ac:dyDescent="0.25">
      <c r="C94" s="40" t="s">
        <v>102</v>
      </c>
      <c r="D94" s="16">
        <v>1673280</v>
      </c>
      <c r="E94" s="16">
        <v>126720</v>
      </c>
      <c r="F94" s="13">
        <v>1</v>
      </c>
      <c r="H94" s="40" t="s">
        <v>82</v>
      </c>
      <c r="I94" s="16">
        <v>1320480</v>
      </c>
      <c r="J94" s="16">
        <v>167040</v>
      </c>
      <c r="K94" s="13">
        <v>2</v>
      </c>
      <c r="M94" s="40" t="str">
        <f>H96</f>
        <v>Dec 2022</v>
      </c>
      <c r="N94" s="74">
        <f>I96+I97</f>
        <v>2161440</v>
      </c>
      <c r="O94" s="88">
        <f>D96+D97</f>
        <v>2437920</v>
      </c>
      <c r="P94" s="40" t="str">
        <f>C96</f>
        <v>Dec 2023</v>
      </c>
    </row>
    <row r="95" spans="2:16" x14ac:dyDescent="0.25">
      <c r="C95" s="55" t="s">
        <v>102</v>
      </c>
      <c r="D95" s="56">
        <v>563040</v>
      </c>
      <c r="E95" s="56">
        <v>79200</v>
      </c>
      <c r="F95" s="57">
        <v>2</v>
      </c>
      <c r="H95" s="55" t="s">
        <v>82</v>
      </c>
      <c r="I95" s="56">
        <v>793440</v>
      </c>
      <c r="J95" s="56">
        <v>208800</v>
      </c>
      <c r="K95" s="57">
        <v>1</v>
      </c>
      <c r="M95" s="40" t="str">
        <f>H98</f>
        <v>Jan 2023</v>
      </c>
      <c r="N95" s="74">
        <f>I98+I99</f>
        <v>2246400</v>
      </c>
      <c r="O95" s="107">
        <f>D98+D99</f>
        <v>2312640</v>
      </c>
      <c r="P95" s="40" t="str">
        <f>C98</f>
        <v>Jan 2024</v>
      </c>
    </row>
    <row r="96" spans="2:16" x14ac:dyDescent="0.25">
      <c r="C96" s="40" t="s">
        <v>103</v>
      </c>
      <c r="D96" s="16">
        <v>783360</v>
      </c>
      <c r="E96" s="16">
        <v>116640</v>
      </c>
      <c r="F96" s="13">
        <v>2</v>
      </c>
      <c r="H96" s="40" t="s">
        <v>97</v>
      </c>
      <c r="I96" s="16">
        <v>1134720</v>
      </c>
      <c r="J96" s="16">
        <v>162720</v>
      </c>
      <c r="K96" s="13">
        <v>3</v>
      </c>
      <c r="M96" s="40" t="str">
        <f>H100</f>
        <v>Feb 2023</v>
      </c>
      <c r="N96" s="74">
        <f>I100+I101</f>
        <v>1694880</v>
      </c>
      <c r="O96" s="107">
        <f>D100+D101</f>
        <v>2416320</v>
      </c>
      <c r="P96" s="40" t="str">
        <f>C100</f>
        <v>Feb 2024</v>
      </c>
    </row>
    <row r="97" spans="3:16" x14ac:dyDescent="0.25">
      <c r="C97" s="55" t="s">
        <v>103</v>
      </c>
      <c r="D97" s="56">
        <v>1654560</v>
      </c>
      <c r="E97" s="56">
        <v>172800</v>
      </c>
      <c r="F97" s="57">
        <v>1</v>
      </c>
      <c r="H97" s="55" t="s">
        <v>97</v>
      </c>
      <c r="I97" s="56">
        <v>1026720</v>
      </c>
      <c r="J97" s="56">
        <v>197280</v>
      </c>
      <c r="K97" s="57">
        <v>1</v>
      </c>
      <c r="M97" s="40" t="str">
        <f>H102</f>
        <v>Mar 2023</v>
      </c>
      <c r="N97" s="74">
        <f>I102+I103</f>
        <v>2020320</v>
      </c>
      <c r="O97" s="107">
        <f>D102+D103</f>
        <v>2347200</v>
      </c>
      <c r="P97" s="40" t="str">
        <f>C102</f>
        <v>Mar 2024</v>
      </c>
    </row>
    <row r="98" spans="3:16" x14ac:dyDescent="0.25">
      <c r="C98" s="40" t="s">
        <v>104</v>
      </c>
      <c r="D98" s="16">
        <v>1013760</v>
      </c>
      <c r="E98" s="16">
        <v>118080</v>
      </c>
      <c r="F98" s="13">
        <v>1</v>
      </c>
      <c r="H98" s="40" t="s">
        <v>83</v>
      </c>
      <c r="I98" s="16">
        <v>826560</v>
      </c>
      <c r="J98" s="16">
        <v>165600</v>
      </c>
      <c r="K98" s="13">
        <v>1</v>
      </c>
      <c r="M98" s="40" t="str">
        <f>H104</f>
        <v>Apr 2023</v>
      </c>
      <c r="N98" s="74">
        <f>I104+I105</f>
        <v>2373120</v>
      </c>
      <c r="O98" s="107">
        <f>D104+D105</f>
        <v>3051360</v>
      </c>
      <c r="P98" s="40" t="str">
        <f>C104</f>
        <v>Apr 2024</v>
      </c>
    </row>
    <row r="99" spans="3:16" x14ac:dyDescent="0.25">
      <c r="C99" s="55" t="s">
        <v>104</v>
      </c>
      <c r="D99" s="56">
        <v>1298880</v>
      </c>
      <c r="E99" s="56">
        <v>162720</v>
      </c>
      <c r="F99" s="57">
        <v>1</v>
      </c>
      <c r="H99" s="55" t="s">
        <v>83</v>
      </c>
      <c r="I99" s="56">
        <v>1419840</v>
      </c>
      <c r="J99" s="56">
        <v>230400</v>
      </c>
      <c r="K99" s="57">
        <v>1</v>
      </c>
      <c r="M99" s="40" t="str">
        <f>H106</f>
        <v>May 2023</v>
      </c>
      <c r="N99" s="74">
        <f>I106+I107</f>
        <v>8134560</v>
      </c>
      <c r="O99" s="107">
        <f>D106+D107</f>
        <v>8092800</v>
      </c>
      <c r="P99" s="40" t="str">
        <f>C106</f>
        <v>May 2024</v>
      </c>
    </row>
    <row r="100" spans="3:16" x14ac:dyDescent="0.25">
      <c r="C100" s="40" t="s">
        <v>105</v>
      </c>
      <c r="D100" s="16">
        <v>1936800</v>
      </c>
      <c r="E100" s="16">
        <v>123840</v>
      </c>
      <c r="F100" s="13">
        <v>1</v>
      </c>
      <c r="H100" s="40" t="s">
        <v>84</v>
      </c>
      <c r="I100" s="16">
        <v>1550880</v>
      </c>
      <c r="J100" s="16">
        <v>156960</v>
      </c>
      <c r="K100" s="13">
        <v>2</v>
      </c>
      <c r="M100" s="40" t="str">
        <f>H108</f>
        <v>Jun 2023</v>
      </c>
      <c r="N100" s="74">
        <f>I108+I109</f>
        <v>12322080</v>
      </c>
      <c r="O100" s="88">
        <f>D108+D109</f>
        <v>19820160</v>
      </c>
      <c r="P100" s="40" t="str">
        <f>C108</f>
        <v>Jun 2024</v>
      </c>
    </row>
    <row r="101" spans="3:16" x14ac:dyDescent="0.25">
      <c r="C101" s="55" t="s">
        <v>105</v>
      </c>
      <c r="D101" s="56">
        <v>479520</v>
      </c>
      <c r="E101" s="56">
        <v>165600</v>
      </c>
      <c r="F101" s="57">
        <v>1</v>
      </c>
      <c r="H101" s="55" t="s">
        <v>84</v>
      </c>
      <c r="I101" s="56">
        <v>144000</v>
      </c>
      <c r="J101" s="56">
        <v>144000</v>
      </c>
      <c r="K101" s="57">
        <v>1</v>
      </c>
      <c r="M101" s="40" t="str">
        <f>H110</f>
        <v>Jul 2023</v>
      </c>
      <c r="N101" s="74">
        <f>I110+I111</f>
        <v>20577600</v>
      </c>
      <c r="O101" s="88">
        <f>D110+D111</f>
        <v>23852160</v>
      </c>
      <c r="P101" s="40" t="str">
        <f>C110</f>
        <v>Jul 2024</v>
      </c>
    </row>
    <row r="102" spans="3:16" x14ac:dyDescent="0.25">
      <c r="C102" s="40" t="s">
        <v>106</v>
      </c>
      <c r="D102" s="16">
        <v>139680</v>
      </c>
      <c r="E102" s="16">
        <v>139680</v>
      </c>
      <c r="F102" s="13">
        <v>1</v>
      </c>
      <c r="H102" s="40" t="s">
        <v>85</v>
      </c>
      <c r="I102" s="16">
        <v>0</v>
      </c>
      <c r="J102" s="16">
        <v>0</v>
      </c>
      <c r="K102" s="13">
        <v>0</v>
      </c>
      <c r="M102" s="40" t="str">
        <f>H112</f>
        <v>Aug 2023</v>
      </c>
      <c r="N102" s="74">
        <f>I112+I113</f>
        <v>17164800</v>
      </c>
      <c r="O102" s="88">
        <f>D112+D113</f>
        <v>19889280</v>
      </c>
      <c r="P102" s="40" t="str">
        <f>C112</f>
        <v>Aug 2024</v>
      </c>
    </row>
    <row r="103" spans="3:16" x14ac:dyDescent="0.25">
      <c r="C103" s="55" t="s">
        <v>106</v>
      </c>
      <c r="D103" s="56">
        <v>2207520</v>
      </c>
      <c r="E103" s="56">
        <v>190080</v>
      </c>
      <c r="F103" s="57">
        <v>1</v>
      </c>
      <c r="H103" s="55" t="s">
        <v>85</v>
      </c>
      <c r="I103" s="56">
        <v>2020320</v>
      </c>
      <c r="J103" s="56">
        <v>197280</v>
      </c>
      <c r="K103" s="57">
        <v>1</v>
      </c>
      <c r="M103" s="40" t="str">
        <f>H114</f>
        <v>Sept 2023</v>
      </c>
      <c r="N103" s="74">
        <f>I114+I115</f>
        <v>13201920</v>
      </c>
      <c r="O103" s="107">
        <f>D114+D115</f>
        <v>15696000</v>
      </c>
      <c r="P103" s="40" t="str">
        <f>C114</f>
        <v>Sept 2024</v>
      </c>
    </row>
    <row r="104" spans="3:16" x14ac:dyDescent="0.25">
      <c r="C104" s="40" t="s">
        <v>107</v>
      </c>
      <c r="D104" s="16">
        <v>2194560</v>
      </c>
      <c r="E104" s="16">
        <v>168480</v>
      </c>
      <c r="F104" s="13">
        <v>1</v>
      </c>
      <c r="H104" s="40" t="s">
        <v>86</v>
      </c>
      <c r="I104" s="16">
        <v>1424160</v>
      </c>
      <c r="J104" s="16">
        <v>171360</v>
      </c>
      <c r="K104" s="13">
        <v>1</v>
      </c>
      <c r="M104" s="40"/>
      <c r="N104" s="74"/>
      <c r="O104" s="74"/>
      <c r="P104" s="40"/>
    </row>
    <row r="105" spans="3:16" x14ac:dyDescent="0.25">
      <c r="C105" s="55" t="s">
        <v>107</v>
      </c>
      <c r="D105" s="56">
        <v>856800</v>
      </c>
      <c r="E105" s="56">
        <v>144000</v>
      </c>
      <c r="F105" s="57">
        <v>1</v>
      </c>
      <c r="H105" s="55" t="s">
        <v>86</v>
      </c>
      <c r="I105" s="56">
        <v>948960</v>
      </c>
      <c r="J105" s="56">
        <v>213120</v>
      </c>
      <c r="K105" s="57">
        <v>1</v>
      </c>
      <c r="M105" s="87" t="s">
        <v>13</v>
      </c>
      <c r="N105" s="84">
        <f>SUM(N92:N104)</f>
        <v>92437920</v>
      </c>
      <c r="O105" s="84">
        <f>SUM(O92:O104)</f>
        <v>107595360</v>
      </c>
      <c r="P105" s="41"/>
    </row>
    <row r="106" spans="3:16" x14ac:dyDescent="0.25">
      <c r="C106" s="40" t="s">
        <v>108</v>
      </c>
      <c r="D106" s="16">
        <v>6510240</v>
      </c>
      <c r="E106" s="16">
        <v>508320</v>
      </c>
      <c r="F106" s="13">
        <v>1</v>
      </c>
      <c r="H106" s="40" t="s">
        <v>87</v>
      </c>
      <c r="I106" s="16">
        <v>3637440</v>
      </c>
      <c r="J106" s="16">
        <v>266400</v>
      </c>
      <c r="K106" s="13">
        <v>1</v>
      </c>
      <c r="M106" s="80"/>
      <c r="N106" s="81"/>
    </row>
    <row r="107" spans="3:16" x14ac:dyDescent="0.25">
      <c r="C107" s="55" t="s">
        <v>108</v>
      </c>
      <c r="D107" s="56">
        <v>1582560</v>
      </c>
      <c r="E107" s="56">
        <v>203040</v>
      </c>
      <c r="F107" s="57">
        <v>1</v>
      </c>
      <c r="H107" s="55" t="s">
        <v>87</v>
      </c>
      <c r="I107" s="56">
        <v>4497120</v>
      </c>
      <c r="J107" s="56">
        <v>213120</v>
      </c>
      <c r="K107" s="57">
        <v>2</v>
      </c>
    </row>
    <row r="108" spans="3:16" x14ac:dyDescent="0.25">
      <c r="C108" s="40" t="s">
        <v>109</v>
      </c>
      <c r="D108" s="16">
        <v>16208640</v>
      </c>
      <c r="E108" s="16">
        <v>766080</v>
      </c>
      <c r="F108" s="13">
        <v>1</v>
      </c>
      <c r="H108" s="40" t="s">
        <v>88</v>
      </c>
      <c r="I108" s="16">
        <v>6910560</v>
      </c>
      <c r="J108" s="16">
        <v>408960</v>
      </c>
      <c r="K108" s="13">
        <v>1</v>
      </c>
    </row>
    <row r="109" spans="3:16" x14ac:dyDescent="0.25">
      <c r="C109" s="55" t="s">
        <v>109</v>
      </c>
      <c r="D109" s="56">
        <v>3611520</v>
      </c>
      <c r="E109" s="56">
        <v>210240</v>
      </c>
      <c r="F109" s="57">
        <v>3</v>
      </c>
      <c r="H109" s="55" t="s">
        <v>88</v>
      </c>
      <c r="I109" s="56">
        <v>5411520</v>
      </c>
      <c r="J109" s="56">
        <v>213120</v>
      </c>
      <c r="K109" s="57">
        <v>1</v>
      </c>
    </row>
    <row r="110" spans="3:16" x14ac:dyDescent="0.25">
      <c r="C110" s="40" t="s">
        <v>110</v>
      </c>
      <c r="D110" s="16">
        <v>20504160</v>
      </c>
      <c r="E110" s="16">
        <v>790560</v>
      </c>
      <c r="F110" s="13">
        <v>2</v>
      </c>
      <c r="H110" s="40" t="s">
        <v>89</v>
      </c>
      <c r="I110" s="16">
        <v>14173920</v>
      </c>
      <c r="J110" s="16">
        <v>563040</v>
      </c>
      <c r="K110" s="13">
        <v>5</v>
      </c>
    </row>
    <row r="111" spans="3:16" x14ac:dyDescent="0.25">
      <c r="C111" s="55" t="s">
        <v>110</v>
      </c>
      <c r="D111" s="56">
        <v>3348000</v>
      </c>
      <c r="E111" s="56">
        <v>208800</v>
      </c>
      <c r="F111" s="57">
        <v>2</v>
      </c>
      <c r="H111" s="55" t="s">
        <v>89</v>
      </c>
      <c r="I111" s="56">
        <v>6403680</v>
      </c>
      <c r="J111" s="56">
        <v>213120</v>
      </c>
      <c r="K111" s="57">
        <v>1</v>
      </c>
    </row>
    <row r="112" spans="3:16" x14ac:dyDescent="0.25">
      <c r="C112" s="40" t="s">
        <v>111</v>
      </c>
      <c r="D112" s="16">
        <v>13806720</v>
      </c>
      <c r="E112" s="16">
        <v>629280</v>
      </c>
      <c r="F112" s="13">
        <v>2</v>
      </c>
      <c r="H112" s="40" t="s">
        <v>90</v>
      </c>
      <c r="I112" s="16">
        <v>10798560</v>
      </c>
      <c r="J112" s="16">
        <v>563040</v>
      </c>
      <c r="K112" s="13">
        <v>1</v>
      </c>
    </row>
    <row r="113" spans="3:11" x14ac:dyDescent="0.25">
      <c r="C113" s="55" t="s">
        <v>111</v>
      </c>
      <c r="D113" s="56">
        <v>6082560</v>
      </c>
      <c r="E113" s="56">
        <v>210240</v>
      </c>
      <c r="F113" s="57">
        <v>1</v>
      </c>
      <c r="H113" s="55" t="s">
        <v>90</v>
      </c>
      <c r="I113" s="56">
        <v>6366240</v>
      </c>
      <c r="J113" s="56">
        <v>211680</v>
      </c>
      <c r="K113" s="57">
        <v>14</v>
      </c>
    </row>
    <row r="114" spans="3:11" x14ac:dyDescent="0.25">
      <c r="C114" s="40" t="s">
        <v>112</v>
      </c>
      <c r="D114" s="16">
        <v>9486720</v>
      </c>
      <c r="E114" s="16">
        <v>558720</v>
      </c>
      <c r="F114" s="13">
        <v>1</v>
      </c>
      <c r="H114" s="40" t="s">
        <v>91</v>
      </c>
      <c r="I114" s="16">
        <v>6920640</v>
      </c>
      <c r="J114" s="16">
        <v>371520</v>
      </c>
      <c r="K114" s="13">
        <v>1</v>
      </c>
    </row>
    <row r="115" spans="3:11" x14ac:dyDescent="0.25">
      <c r="C115" s="58" t="s">
        <v>112</v>
      </c>
      <c r="D115" s="59">
        <v>6209280</v>
      </c>
      <c r="E115" s="59">
        <v>210240</v>
      </c>
      <c r="F115" s="60">
        <v>1</v>
      </c>
      <c r="H115" s="58" t="s">
        <v>91</v>
      </c>
      <c r="I115" s="59">
        <v>6281280</v>
      </c>
      <c r="J115" s="59">
        <v>211680</v>
      </c>
      <c r="K115" s="60">
        <v>11</v>
      </c>
    </row>
    <row r="116" spans="3:11" x14ac:dyDescent="0.25">
      <c r="C116" s="61" t="s">
        <v>13</v>
      </c>
      <c r="D116" s="62">
        <f>SUM(D92:D115)</f>
        <v>107595360</v>
      </c>
      <c r="H116" s="61" t="s">
        <v>13</v>
      </c>
      <c r="I116" s="62">
        <f>SUM(I92:I115)</f>
        <v>92437920</v>
      </c>
    </row>
  </sheetData>
  <mergeCells count="3">
    <mergeCell ref="C90:F90"/>
    <mergeCell ref="H90:K90"/>
    <mergeCell ref="M90:P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Summary</vt:lpstr>
      <vt:lpstr>Loan Schedule</vt:lpstr>
      <vt:lpstr>H2O Usage</vt:lpstr>
      <vt:lpstr>Water Pumped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</dc:creator>
  <cp:lastModifiedBy>T ISOM</cp:lastModifiedBy>
  <cp:lastPrinted>2020-10-27T02:25:27Z</cp:lastPrinted>
  <dcterms:created xsi:type="dcterms:W3CDTF">2017-11-14T03:44:07Z</dcterms:created>
  <dcterms:modified xsi:type="dcterms:W3CDTF">2024-11-05T22:51:34Z</dcterms:modified>
</cp:coreProperties>
</file>