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a73ee384bee3e93/Desktop/Erda Acres/Erda Acres- TI/Annual Shareholder MTG/2023/"/>
    </mc:Choice>
  </mc:AlternateContent>
  <xr:revisionPtr revIDLastSave="251" documentId="8_{346F21C1-40AE-474A-B376-138B5ABD3C48}" xr6:coauthVersionLast="47" xr6:coauthVersionMax="47" xr10:uidLastSave="{9A8912EE-DE7F-4ADD-9DAC-AF68D0A941EE}"/>
  <bookViews>
    <workbookView xWindow="1065" yWindow="1785" windowWidth="21300" windowHeight="12990" xr2:uid="{00000000-000D-0000-FFFF-FFFF00000000}"/>
  </bookViews>
  <sheets>
    <sheet name="FY Summary" sheetId="3" r:id="rId1"/>
    <sheet name="Loan Schedule" sheetId="2" r:id="rId2"/>
    <sheet name="H2O Usage" sheetId="1" r:id="rId3"/>
    <sheet name="Water Pumpe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3" l="1"/>
  <c r="N34" i="3"/>
  <c r="O32" i="3"/>
  <c r="O31" i="3"/>
  <c r="O30" i="3"/>
  <c r="O29" i="3"/>
  <c r="O28" i="3"/>
  <c r="O27" i="3"/>
  <c r="O26" i="3"/>
  <c r="O25" i="3"/>
  <c r="O24" i="3"/>
  <c r="O23" i="3"/>
  <c r="O22" i="3"/>
  <c r="O21" i="3"/>
  <c r="N32" i="3"/>
  <c r="N31" i="3"/>
  <c r="N30" i="3"/>
  <c r="N29" i="3"/>
  <c r="N28" i="3"/>
  <c r="N27" i="3"/>
  <c r="N26" i="3"/>
  <c r="N25" i="3"/>
  <c r="N24" i="3"/>
  <c r="N23" i="3"/>
  <c r="N22" i="3"/>
  <c r="N21" i="3"/>
  <c r="C11" i="3"/>
  <c r="C10" i="3"/>
  <c r="C9" i="3"/>
  <c r="C12" i="3" s="1"/>
  <c r="C8" i="3"/>
  <c r="F76" i="1"/>
  <c r="F75" i="1"/>
  <c r="F74" i="1"/>
  <c r="F77" i="1" s="1"/>
  <c r="F72" i="1"/>
  <c r="F60" i="1"/>
  <c r="F59" i="1"/>
  <c r="F58" i="1"/>
  <c r="F61" i="1" s="1"/>
  <c r="F56" i="1"/>
  <c r="I45" i="3"/>
  <c r="D45" i="3"/>
  <c r="J23" i="4" l="1"/>
  <c r="E11" i="3"/>
  <c r="E10" i="3"/>
  <c r="E9" i="3"/>
  <c r="E12" i="3" s="1"/>
  <c r="E8" i="3"/>
  <c r="F44" i="1" l="1"/>
  <c r="F43" i="1"/>
  <c r="F42" i="1"/>
  <c r="F45" i="1" s="1"/>
  <c r="F40" i="1"/>
  <c r="C15" i="4"/>
  <c r="C14" i="4"/>
  <c r="C13" i="4"/>
  <c r="C12" i="4"/>
  <c r="C11" i="4"/>
  <c r="C10" i="4"/>
  <c r="C9" i="4"/>
  <c r="C8" i="4"/>
  <c r="C7" i="4"/>
  <c r="C6" i="4"/>
  <c r="C5" i="4"/>
  <c r="C4" i="4"/>
  <c r="K11" i="3"/>
  <c r="J11" i="3"/>
  <c r="I11" i="3"/>
  <c r="H11" i="3"/>
  <c r="G11" i="3"/>
  <c r="F11" i="3"/>
  <c r="D11" i="3"/>
  <c r="K10" i="3"/>
  <c r="J10" i="3"/>
  <c r="I10" i="3"/>
  <c r="H10" i="3"/>
  <c r="G10" i="3"/>
  <c r="F10" i="3"/>
  <c r="D10" i="3"/>
  <c r="K9" i="3"/>
  <c r="K12" i="3" s="1"/>
  <c r="J9" i="3"/>
  <c r="J12" i="3" s="1"/>
  <c r="I9" i="3"/>
  <c r="I12" i="3" s="1"/>
  <c r="H9" i="3"/>
  <c r="H12" i="3" s="1"/>
  <c r="G9" i="3"/>
  <c r="G12" i="3" s="1"/>
  <c r="F9" i="3"/>
  <c r="F12" i="3" s="1"/>
  <c r="D9" i="3"/>
  <c r="D12" i="3" s="1"/>
  <c r="K8" i="3"/>
  <c r="J8" i="3"/>
  <c r="I8" i="3"/>
  <c r="H8" i="3"/>
  <c r="G8" i="3"/>
  <c r="F8" i="3"/>
  <c r="D8" i="3"/>
  <c r="C77" i="1" l="1"/>
  <c r="C61" i="1"/>
  <c r="C45" i="1"/>
  <c r="F29" i="1"/>
  <c r="C29" i="1"/>
  <c r="F13" i="1"/>
  <c r="C13" i="1"/>
  <c r="C92" i="1"/>
  <c r="C76" i="1"/>
  <c r="C60" i="1"/>
  <c r="C44" i="1"/>
  <c r="F28" i="1"/>
  <c r="F12" i="1"/>
  <c r="C28" i="1"/>
  <c r="C12" i="1"/>
  <c r="F27" i="1"/>
  <c r="F26" i="1"/>
  <c r="F24" i="1"/>
  <c r="F11" i="1"/>
  <c r="F10" i="1"/>
  <c r="F8" i="1"/>
  <c r="C91" i="1" l="1"/>
  <c r="C90" i="1"/>
  <c r="C88" i="1"/>
  <c r="D4" i="2" l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C56" i="1" l="1"/>
  <c r="C59" i="1" l="1"/>
  <c r="C58" i="1"/>
  <c r="C74" i="1"/>
  <c r="C34" i="2" l="1"/>
  <c r="C27" i="1" l="1"/>
  <c r="C43" i="1" l="1"/>
  <c r="C42" i="1"/>
  <c r="C40" i="1"/>
  <c r="C26" i="1"/>
  <c r="C24" i="1"/>
  <c r="C11" i="1"/>
  <c r="C10" i="1"/>
  <c r="C8" i="1"/>
  <c r="C75" i="1"/>
  <c r="C72" i="1"/>
</calcChain>
</file>

<file path=xl/sharedStrings.xml><?xml version="1.0" encoding="utf-8"?>
<sst xmlns="http://schemas.openxmlformats.org/spreadsheetml/2006/main" count="333" uniqueCount="102">
  <si>
    <t>Average Number of Connections</t>
  </si>
  <si>
    <t>Total Gallons Pumped</t>
  </si>
  <si>
    <t>Billing Efficiency</t>
  </si>
  <si>
    <t>Average Gallons used per connection</t>
  </si>
  <si>
    <t>Average Gallons Used per Month</t>
  </si>
  <si>
    <t>Gallons in 1.5 Acre Feet</t>
  </si>
  <si>
    <t>2017 FY Water Usage Summary</t>
  </si>
  <si>
    <t>2018 FY Water Usage Summary</t>
  </si>
  <si>
    <t>2014 FY Water Usage Summary</t>
  </si>
  <si>
    <t>2015 FY Water Usage Summary</t>
  </si>
  <si>
    <t>2016 FY Water Usage Summary</t>
  </si>
  <si>
    <t>Loan Agreement</t>
  </si>
  <si>
    <t>Year</t>
  </si>
  <si>
    <t>Total</t>
  </si>
  <si>
    <t>$500,000 shall be Principal Forgiveness if payments are made on time.</t>
  </si>
  <si>
    <t>Balance as of 9/30/2018 was $1,071,000</t>
  </si>
  <si>
    <t>Balance as of 10/10/2018 was $1,002,000</t>
  </si>
  <si>
    <t>Total Gallons Metered</t>
  </si>
  <si>
    <t>Principal Installment</t>
  </si>
  <si>
    <t>Loan balance</t>
  </si>
  <si>
    <t>Loan Amount is $2,120,000, of which $1,620,000 is the Loan Proceeds and</t>
  </si>
  <si>
    <t>2019 FY Water Usage Summary</t>
  </si>
  <si>
    <t>Balance as of 10/13/2020 was $842,370</t>
  </si>
  <si>
    <t>Metric</t>
  </si>
  <si>
    <t>Fiscal Year</t>
  </si>
  <si>
    <t>Gallons in 1 Acre Feet</t>
  </si>
  <si>
    <t>2020 FY Water Usage Summary</t>
  </si>
  <si>
    <t>Fiscal Year Summary</t>
  </si>
  <si>
    <t>2021 FY Water Usage Summary</t>
  </si>
  <si>
    <t>Balance as of 10/12/2021 was $696,110</t>
  </si>
  <si>
    <t>Average Acre Ft/Connection</t>
  </si>
  <si>
    <t>Month</t>
  </si>
  <si>
    <t>Usage (gallons)</t>
  </si>
  <si>
    <t>Max Flow</t>
  </si>
  <si>
    <t>Max #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</si>
  <si>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</si>
  <si>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</si>
  <si>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</si>
  <si>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</si>
  <si>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</si>
  <si>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</si>
  <si>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</si>
  <si>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</si>
  <si>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</si>
  <si>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</si>
  <si>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</si>
  <si>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Sept 2020</t>
  </si>
  <si>
    <t>Max flow is the maximum water pumped in a single day durning the month.</t>
  </si>
  <si>
    <t>FY 2020</t>
  </si>
  <si>
    <t>FY 2021</t>
  </si>
  <si>
    <t>Nov 2020</t>
  </si>
  <si>
    <t>Oct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</si>
  <si>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</si>
  <si>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</si>
  <si>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</si>
  <si>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</si>
  <si>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</si>
  <si>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</si>
  <si>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</si>
  <si>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</si>
  <si>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</si>
  <si>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Sept 2021</t>
  </si>
  <si>
    <t>Average Acre Ft/year</t>
  </si>
  <si>
    <t>Average Acre Ft/Year</t>
  </si>
  <si>
    <t>2022 FY Water Usage Summary</t>
  </si>
  <si>
    <t>Total of 30 year payment schedule $1,620,000</t>
  </si>
  <si>
    <t>Balance as of 10/11/2022 was $596,030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</si>
  <si>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</si>
  <si>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</si>
  <si>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</si>
  <si>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</si>
  <si>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</si>
  <si>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</si>
  <si>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</si>
  <si>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</si>
  <si>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</si>
  <si>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</si>
  <si>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</si>
  <si>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Sept 2022</t>
  </si>
  <si>
    <t>Nelson</t>
  </si>
  <si>
    <t>Campbell</t>
  </si>
  <si>
    <t>FY ending 9/30/2022</t>
  </si>
  <si>
    <t>Oct 2022</t>
  </si>
  <si>
    <t>Nov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</si>
  <si>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</si>
  <si>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</si>
  <si>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</si>
  <si>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</si>
  <si>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</si>
  <si>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</si>
  <si>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</si>
  <si>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</si>
  <si>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Sept 2023</t>
  </si>
  <si>
    <t>Balance as of 10/10/2023 was $542,030</t>
  </si>
  <si>
    <t>2023 FY Water Usage Summary</t>
  </si>
  <si>
    <t>FY 2022</t>
  </si>
  <si>
    <t>FY 2023??</t>
  </si>
  <si>
    <t>FY ending 9/30/2023</t>
  </si>
  <si>
    <t>2024 FY Water Usage Summary</t>
  </si>
  <si>
    <t>Dec 2022</t>
  </si>
  <si>
    <t>Monthly Comparison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</si>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</sst>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08">
    <xf numFmtId="0" fontId="0" fillId="0" borderId="0" xfId="0"/>
    <xf numFmtId="0" fontId="0" fillId="0" borderId="3" xfId="0" applyBorder="1"/>
    <xf numFmtId="164" fontId="0" fillId="0" borderId="3" xfId="1" applyNumberFormat="1" applyFont="1" applyBorder="1" applyAlignment="1">
      <alignment horizontal="right"/>
    </xf>
    <xf numFmtId="9" fontId="0" fillId="0" borderId="3" xfId="2" applyFont="1" applyBorder="1" applyAlignment="1">
      <alignment horizontal="right"/>
    </xf>
    <xf numFmtId="0" fontId="0" fillId="0" borderId="6" xfId="0" applyBorder="1"/>
    <xf numFmtId="0" fontId="0" fillId="3" borderId="6" xfId="0" applyFill="1" applyBorder="1"/>
    <xf numFmtId="0" fontId="0" fillId="3" borderId="3" xfId="0" applyFill="1" applyBorder="1"/>
    <xf numFmtId="164" fontId="0" fillId="3" borderId="3" xfId="1" applyNumberFormat="1" applyFont="1" applyFill="1" applyBorder="1" applyAlignment="1">
      <alignment horizontal="right"/>
    </xf>
    <xf numFmtId="9" fontId="0" fillId="3" borderId="3" xfId="2" applyFont="1" applyFill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43" fontId="0" fillId="0" borderId="3" xfId="1" applyFont="1" applyBorder="1" applyAlignment="1">
      <alignment horizontal="right"/>
    </xf>
    <xf numFmtId="0" fontId="0" fillId="0" borderId="8" xfId="0" applyBorder="1"/>
    <xf numFmtId="164" fontId="0" fillId="0" borderId="8" xfId="1" applyNumberFormat="1" applyFont="1" applyFill="1" applyBorder="1" applyAlignment="1">
      <alignment horizontal="right"/>
    </xf>
    <xf numFmtId="0" fontId="0" fillId="0" borderId="10" xfId="0" applyBorder="1"/>
    <xf numFmtId="37" fontId="0" fillId="0" borderId="8" xfId="0" applyNumberFormat="1" applyBorder="1"/>
    <xf numFmtId="3" fontId="0" fillId="0" borderId="8" xfId="0" applyNumberFormat="1" applyBorder="1"/>
    <xf numFmtId="0" fontId="6" fillId="2" borderId="7" xfId="0" applyFont="1" applyFill="1" applyBorder="1"/>
    <xf numFmtId="0" fontId="0" fillId="0" borderId="7" xfId="0" applyBorder="1"/>
    <xf numFmtId="0" fontId="0" fillId="3" borderId="10" xfId="0" applyFill="1" applyBorder="1"/>
    <xf numFmtId="9" fontId="0" fillId="3" borderId="8" xfId="2" applyFont="1" applyFill="1" applyBorder="1" applyAlignment="1">
      <alignment horizontal="right"/>
    </xf>
    <xf numFmtId="164" fontId="0" fillId="3" borderId="8" xfId="1" applyNumberFormat="1" applyFont="1" applyFill="1" applyBorder="1" applyAlignment="1">
      <alignment horizontal="right"/>
    </xf>
    <xf numFmtId="37" fontId="0" fillId="3" borderId="8" xfId="0" applyNumberFormat="1" applyFill="1" applyBorder="1"/>
    <xf numFmtId="0" fontId="0" fillId="3" borderId="11" xfId="0" applyFill="1" applyBorder="1"/>
    <xf numFmtId="3" fontId="0" fillId="3" borderId="9" xfId="0" applyNumberFormat="1" applyFill="1" applyBorder="1"/>
    <xf numFmtId="3" fontId="0" fillId="3" borderId="8" xfId="0" applyNumberFormat="1" applyFill="1" applyBorder="1"/>
    <xf numFmtId="9" fontId="0" fillId="3" borderId="8" xfId="2" applyFont="1" applyFill="1" applyBorder="1"/>
    <xf numFmtId="0" fontId="0" fillId="0" borderId="0" xfId="0" quotePrefix="1"/>
    <xf numFmtId="164" fontId="0" fillId="0" borderId="3" xfId="1" applyNumberFormat="1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0" borderId="5" xfId="0" applyBorder="1"/>
    <xf numFmtId="164" fontId="0" fillId="0" borderId="4" xfId="1" applyNumberFormat="1" applyFon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164" fontId="0" fillId="3" borderId="8" xfId="1" applyNumberFormat="1" applyFont="1" applyFill="1" applyBorder="1"/>
    <xf numFmtId="164" fontId="0" fillId="0" borderId="8" xfId="1" applyNumberFormat="1" applyFont="1" applyFill="1" applyBorder="1"/>
    <xf numFmtId="43" fontId="0" fillId="3" borderId="8" xfId="1" applyFont="1" applyFill="1" applyBorder="1"/>
    <xf numFmtId="39" fontId="0" fillId="3" borderId="8" xfId="0" applyNumberFormat="1" applyFill="1" applyBorder="1"/>
    <xf numFmtId="0" fontId="0" fillId="0" borderId="15" xfId="0" quotePrefix="1" applyBorder="1"/>
    <xf numFmtId="37" fontId="0" fillId="0" borderId="16" xfId="0" applyNumberFormat="1" applyBorder="1"/>
    <xf numFmtId="0" fontId="0" fillId="0" borderId="10" xfId="0" quotePrefix="1" applyBorder="1"/>
    <xf numFmtId="0" fontId="0" fillId="0" borderId="11" xfId="0" quotePrefix="1" applyBorder="1"/>
    <xf numFmtId="37" fontId="0" fillId="0" borderId="9" xfId="0" applyNumberFormat="1" applyBorder="1"/>
    <xf numFmtId="0" fontId="0" fillId="0" borderId="9" xfId="0" applyBorder="1"/>
    <xf numFmtId="0" fontId="0" fillId="5" borderId="7" xfId="0" applyFill="1" applyBorder="1" applyAlignment="1">
      <alignment horizontal="left" vertical="center"/>
    </xf>
    <xf numFmtId="0" fontId="0" fillId="5" borderId="7" xfId="0" applyFill="1" applyBorder="1" applyAlignment="1">
      <alignment wrapText="1"/>
    </xf>
    <xf numFmtId="0" fontId="0" fillId="5" borderId="7" xfId="0" applyFill="1" applyBorder="1"/>
    <xf numFmtId="0" fontId="0" fillId="5" borderId="15" xfId="0" applyFill="1" applyBorder="1" applyAlignment="1">
      <alignment horizontal="left" vertical="center"/>
    </xf>
    <xf numFmtId="37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0" borderId="16" xfId="0" applyBorder="1"/>
    <xf numFmtId="0" fontId="0" fillId="6" borderId="15" xfId="0" applyFill="1" applyBorder="1" applyAlignment="1">
      <alignment horizontal="left"/>
    </xf>
    <xf numFmtId="0" fontId="0" fillId="6" borderId="7" xfId="0" applyFill="1" applyBorder="1" applyAlignment="1">
      <alignment wrapText="1"/>
    </xf>
    <xf numFmtId="0" fontId="0" fillId="6" borderId="7" xfId="0" applyFill="1" applyBorder="1"/>
    <xf numFmtId="0" fontId="0" fillId="7" borderId="10" xfId="0" quotePrefix="1" applyFill="1" applyBorder="1"/>
    <xf numFmtId="37" fontId="0" fillId="7" borderId="8" xfId="0" applyNumberFormat="1" applyFill="1" applyBorder="1"/>
    <xf numFmtId="0" fontId="0" fillId="7" borderId="8" xfId="0" applyFill="1" applyBorder="1"/>
    <xf numFmtId="0" fontId="0" fillId="7" borderId="11" xfId="0" quotePrefix="1" applyFill="1" applyBorder="1"/>
    <xf numFmtId="37" fontId="0" fillId="7" borderId="9" xfId="0" applyNumberFormat="1" applyFill="1" applyBorder="1"/>
    <xf numFmtId="0" fontId="0" fillId="7" borderId="9" xfId="0" applyFill="1" applyBorder="1"/>
    <xf numFmtId="0" fontId="3" fillId="0" borderId="7" xfId="0" applyFont="1" applyBorder="1"/>
    <xf numFmtId="37" fontId="3" fillId="0" borderId="7" xfId="0" applyNumberFormat="1" applyFont="1" applyBorder="1"/>
    <xf numFmtId="0" fontId="0" fillId="3" borderId="9" xfId="0" applyFill="1" applyBorder="1"/>
    <xf numFmtId="0" fontId="0" fillId="7" borderId="0" xfId="0" applyFill="1"/>
    <xf numFmtId="0" fontId="4" fillId="4" borderId="16" xfId="0" applyFont="1" applyFill="1" applyBorder="1" applyAlignment="1">
      <alignment horizontal="center"/>
    </xf>
    <xf numFmtId="165" fontId="0" fillId="0" borderId="8" xfId="3" applyNumberFormat="1" applyFont="1" applyBorder="1"/>
    <xf numFmtId="165" fontId="0" fillId="0" borderId="9" xfId="3" applyNumberFormat="1" applyFont="1" applyBorder="1"/>
    <xf numFmtId="0" fontId="0" fillId="0" borderId="7" xfId="0" applyBorder="1" applyAlignment="1">
      <alignment wrapText="1"/>
    </xf>
    <xf numFmtId="0" fontId="0" fillId="0" borderId="15" xfId="0" applyBorder="1"/>
    <xf numFmtId="0" fontId="0" fillId="0" borderId="11" xfId="0" applyBorder="1"/>
    <xf numFmtId="165" fontId="0" fillId="0" borderId="15" xfId="3" applyNumberFormat="1" applyFont="1" applyBorder="1"/>
    <xf numFmtId="165" fontId="0" fillId="0" borderId="10" xfId="3" applyNumberFormat="1" applyFont="1" applyBorder="1"/>
    <xf numFmtId="165" fontId="0" fillId="0" borderId="11" xfId="3" applyNumberFormat="1" applyFont="1" applyBorder="1"/>
    <xf numFmtId="37" fontId="0" fillId="0" borderId="15" xfId="0" applyNumberFormat="1" applyBorder="1"/>
    <xf numFmtId="37" fontId="0" fillId="0" borderId="10" xfId="0" applyNumberFormat="1" applyBorder="1"/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6" borderId="15" xfId="0" applyFill="1" applyBorder="1" applyAlignment="1">
      <alignment horizontal="left" vertical="center"/>
    </xf>
    <xf numFmtId="37" fontId="0" fillId="7" borderId="10" xfId="0" applyNumberFormat="1" applyFill="1" applyBorder="1"/>
    <xf numFmtId="0" fontId="0" fillId="7" borderId="10" xfId="0" applyFill="1" applyBorder="1"/>
    <xf numFmtId="0" fontId="0" fillId="7" borderId="11" xfId="0" applyFill="1" applyBorder="1"/>
    <xf numFmtId="37" fontId="0" fillId="0" borderId="10" xfId="0" applyNumberFormat="1" applyFill="1" applyBorder="1"/>
    <xf numFmtId="37" fontId="0" fillId="7" borderId="11" xfId="0" applyNumberFormat="1" applyFill="1" applyBorder="1"/>
    <xf numFmtId="0" fontId="0" fillId="0" borderId="10" xfId="0" quotePrefix="1" applyFill="1" applyBorder="1"/>
    <xf numFmtId="0" fontId="0" fillId="0" borderId="11" xfId="0" quotePrefix="1" applyFill="1" applyBorder="1"/>
    <xf numFmtId="0" fontId="0" fillId="0" borderId="0" xfId="0" applyFill="1" applyBorder="1"/>
    <xf numFmtId="0" fontId="3" fillId="0" borderId="0" xfId="0" applyFont="1" applyFill="1" applyBorder="1"/>
    <xf numFmtId="37" fontId="3" fillId="0" borderId="0" xfId="0" applyNumberFormat="1" applyFont="1" applyFill="1" applyBorder="1"/>
    <xf numFmtId="0" fontId="0" fillId="6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37" fontId="0" fillId="0" borderId="15" xfId="0" applyNumberFormat="1" applyFill="1" applyBorder="1"/>
    <xf numFmtId="37" fontId="0" fillId="0" borderId="11" xfId="0" applyNumberFormat="1" applyFill="1" applyBorder="1"/>
    <xf numFmtId="17" fontId="0" fillId="0" borderId="10" xfId="0" quotePrefix="1" applyNumberFormat="1" applyFill="1" applyBorder="1"/>
    <xf numFmtId="16" fontId="0" fillId="0" borderId="10" xfId="0" quotePrefix="1" applyNumberFormat="1" applyFill="1" applyBorder="1"/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11" xfId="0" quotePrefix="1" applyFill="1" applyBorder="1" applyAlignment="1">
      <alignment horizontal="right"/>
    </xf>
    <xf numFmtId="37" fontId="0" fillId="9" borderId="15" xfId="0" applyNumberFormat="1" applyFill="1" applyBorder="1"/>
    <xf numFmtId="37" fontId="0" fillId="9" borderId="10" xfId="0" applyNumberFormat="1" applyFill="1" applyBorder="1"/>
  </cellXfs>
  <cellStyles count="5">
    <cellStyle name="Comma" xfId="1" builtinId="3"/>
    <cellStyle name="Currency" xfId="3" builtinId="4"/>
    <cellStyle name="Normal" xfId="0" builtinId="0"/>
    <cellStyle name="Normal 2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45"/>
  <sheetViews>
    <sheetView tabSelected="1" topLeftCell="B17" zoomScale="110" zoomScaleNormal="110" workbookViewId="0">
      <selection activeCell="O37" sqref="O37"/>
    </sheetView>
  </sheetViews>
  <sheetFormatPr defaultRowHeight="15" x14ac:dyDescent="0.25"/>
  <cols>
    <col min="1" max="1" width="5.7109375" customWidth="1"/>
    <col min="2" max="2" width="34.5703125" bestFit="1" customWidth="1"/>
    <col min="3" max="11" width="11.7109375" customWidth="1"/>
    <col min="12" max="12" width="10.42578125" customWidth="1"/>
    <col min="13" max="13" width="9.140625" customWidth="1"/>
    <col min="14" max="14" width="12" customWidth="1"/>
    <col min="15" max="15" width="11.7109375" customWidth="1"/>
    <col min="16" max="16" width="9.85546875" customWidth="1"/>
  </cols>
  <sheetData>
    <row r="1" spans="2:11" ht="20.100000000000001" customHeight="1" x14ac:dyDescent="0.25">
      <c r="B1" t="s">
        <v>27</v>
      </c>
    </row>
    <row r="2" spans="2:11" ht="20.100000000000001" customHeight="1" x14ac:dyDescent="0.25"/>
    <row r="3" spans="2:11" ht="15" customHeight="1" x14ac:dyDescent="0.25">
      <c r="B3" s="19"/>
      <c r="C3" s="79" t="s">
        <v>24</v>
      </c>
      <c r="D3" s="80"/>
      <c r="E3" s="80"/>
      <c r="F3" s="80"/>
      <c r="G3" s="80"/>
      <c r="H3" s="80"/>
      <c r="I3" s="80"/>
      <c r="J3" s="80"/>
      <c r="K3" s="81"/>
    </row>
    <row r="4" spans="2:11" ht="15" customHeight="1" x14ac:dyDescent="0.25">
      <c r="B4" s="18" t="s">
        <v>23</v>
      </c>
      <c r="C4" s="18">
        <v>2023</v>
      </c>
      <c r="D4" s="18">
        <v>2022</v>
      </c>
      <c r="E4" s="18">
        <v>2021</v>
      </c>
      <c r="F4" s="18">
        <v>2020</v>
      </c>
      <c r="G4" s="18">
        <v>2019</v>
      </c>
      <c r="H4" s="18">
        <v>2018</v>
      </c>
      <c r="I4" s="18">
        <v>2017</v>
      </c>
      <c r="J4" s="18">
        <v>2016</v>
      </c>
      <c r="K4" s="18">
        <v>2015</v>
      </c>
    </row>
    <row r="5" spans="2:11" ht="15" customHeight="1" x14ac:dyDescent="0.25">
      <c r="B5" s="15" t="s">
        <v>0</v>
      </c>
      <c r="C5" s="13">
        <v>318</v>
      </c>
      <c r="D5" s="13">
        <v>316</v>
      </c>
      <c r="E5" s="13">
        <v>295</v>
      </c>
      <c r="F5" s="13">
        <v>293</v>
      </c>
      <c r="G5" s="13">
        <v>285</v>
      </c>
      <c r="H5" s="13">
        <v>279</v>
      </c>
      <c r="I5" s="13">
        <v>253</v>
      </c>
      <c r="J5" s="13">
        <v>220</v>
      </c>
      <c r="K5" s="13">
        <v>202</v>
      </c>
    </row>
    <row r="6" spans="2:11" ht="15" customHeight="1" x14ac:dyDescent="0.25">
      <c r="B6" s="20" t="s">
        <v>1</v>
      </c>
      <c r="C6" s="26">
        <v>92492171</v>
      </c>
      <c r="D6" s="26">
        <v>91393293</v>
      </c>
      <c r="E6" s="26">
        <v>97149115</v>
      </c>
      <c r="F6" s="26">
        <v>106875483</v>
      </c>
      <c r="G6" s="22">
        <v>77811339</v>
      </c>
      <c r="H6" s="22">
        <v>89888073</v>
      </c>
      <c r="I6" s="22">
        <v>76208775</v>
      </c>
      <c r="J6" s="22">
        <v>75062919</v>
      </c>
      <c r="K6" s="22">
        <v>53653620</v>
      </c>
    </row>
    <row r="7" spans="2:11" ht="15" customHeight="1" x14ac:dyDescent="0.25">
      <c r="B7" s="15" t="s">
        <v>17</v>
      </c>
      <c r="C7" s="17">
        <v>89341751</v>
      </c>
      <c r="D7" s="17">
        <v>90534380</v>
      </c>
      <c r="E7" s="17">
        <v>93391660</v>
      </c>
      <c r="F7" s="17">
        <v>102743110</v>
      </c>
      <c r="G7" s="14">
        <v>74319160</v>
      </c>
      <c r="H7" s="14">
        <v>82838310</v>
      </c>
      <c r="I7" s="14">
        <v>69371390</v>
      </c>
      <c r="J7" s="14">
        <v>64526298</v>
      </c>
      <c r="K7" s="14">
        <v>45666880</v>
      </c>
    </row>
    <row r="8" spans="2:11" ht="15" customHeight="1" x14ac:dyDescent="0.25">
      <c r="B8" s="20" t="s">
        <v>2</v>
      </c>
      <c r="C8" s="27">
        <f>C7/C6</f>
        <v>0.96593852251559753</v>
      </c>
      <c r="D8" s="27">
        <f>D7/D6</f>
        <v>0.9906020127757077</v>
      </c>
      <c r="E8" s="27">
        <f>E7/E6</f>
        <v>0.96132280772706991</v>
      </c>
      <c r="F8" s="27">
        <f>F7/F6</f>
        <v>0.96133469637746571</v>
      </c>
      <c r="G8" s="21">
        <f t="shared" ref="G8:K8" si="0">(G7/G6)</f>
        <v>0.955119921532259</v>
      </c>
      <c r="H8" s="21">
        <f t="shared" si="0"/>
        <v>0.921571764031475</v>
      </c>
      <c r="I8" s="21">
        <f t="shared" si="0"/>
        <v>0.91028086988670265</v>
      </c>
      <c r="J8" s="21">
        <f t="shared" si="0"/>
        <v>0.85962947963694303</v>
      </c>
      <c r="K8" s="21">
        <f t="shared" si="0"/>
        <v>0.85114256969054469</v>
      </c>
    </row>
    <row r="9" spans="2:11" ht="15" customHeight="1" x14ac:dyDescent="0.25">
      <c r="B9" s="15" t="s">
        <v>3</v>
      </c>
      <c r="C9" s="17">
        <f>C7/C5</f>
        <v>280948.90251572325</v>
      </c>
      <c r="D9" s="17">
        <f>D7/D5</f>
        <v>286501.2025316456</v>
      </c>
      <c r="E9" s="17">
        <f>E7/E5</f>
        <v>316581.89830508473</v>
      </c>
      <c r="F9" s="16">
        <f t="shared" ref="F9:K9" si="1">F7/F5</f>
        <v>350659.07849829353</v>
      </c>
      <c r="G9" s="16">
        <f t="shared" si="1"/>
        <v>260768.98245614034</v>
      </c>
      <c r="H9" s="16">
        <f t="shared" si="1"/>
        <v>296911.50537634408</v>
      </c>
      <c r="I9" s="16">
        <f t="shared" si="1"/>
        <v>274195.21739130432</v>
      </c>
      <c r="J9" s="16">
        <f t="shared" si="1"/>
        <v>293301.35454545455</v>
      </c>
      <c r="K9" s="16">
        <f t="shared" si="1"/>
        <v>226073.66336633664</v>
      </c>
    </row>
    <row r="10" spans="2:11" ht="15" customHeight="1" x14ac:dyDescent="0.25">
      <c r="B10" s="20" t="s">
        <v>4</v>
      </c>
      <c r="C10" s="34">
        <f>C6/12</f>
        <v>7707680.916666667</v>
      </c>
      <c r="D10" s="34">
        <f>D6/12</f>
        <v>7616107.75</v>
      </c>
      <c r="E10" s="34">
        <f>E6/12</f>
        <v>8095759.583333333</v>
      </c>
      <c r="F10" s="23">
        <f t="shared" ref="F10:K10" si="2">F6/12</f>
        <v>8906290.25</v>
      </c>
      <c r="G10" s="23">
        <f t="shared" si="2"/>
        <v>6484278.25</v>
      </c>
      <c r="H10" s="23">
        <f t="shared" si="2"/>
        <v>7490672.75</v>
      </c>
      <c r="I10" s="23">
        <f t="shared" si="2"/>
        <v>6350731.25</v>
      </c>
      <c r="J10" s="23">
        <f t="shared" si="2"/>
        <v>6255243.25</v>
      </c>
      <c r="K10" s="23">
        <f t="shared" si="2"/>
        <v>4471135</v>
      </c>
    </row>
    <row r="11" spans="2:11" ht="15" customHeight="1" x14ac:dyDescent="0.25">
      <c r="B11" s="15" t="s">
        <v>62</v>
      </c>
      <c r="C11" s="35">
        <f t="shared" ref="C11:K11" si="3">C6/C14</f>
        <v>283.84805018244538</v>
      </c>
      <c r="D11" s="35">
        <f t="shared" si="3"/>
        <v>280.47571742913169</v>
      </c>
      <c r="E11" s="35">
        <f t="shared" ref="E11" si="4">E6/E14</f>
        <v>298.13968654384979</v>
      </c>
      <c r="F11" s="16">
        <f t="shared" si="3"/>
        <v>327.98881390574218</v>
      </c>
      <c r="G11" s="16">
        <f t="shared" si="3"/>
        <v>238.79423110562803</v>
      </c>
      <c r="H11" s="16">
        <f t="shared" si="3"/>
        <v>275.85636686706499</v>
      </c>
      <c r="I11" s="16">
        <f t="shared" si="3"/>
        <v>233.87614277691338</v>
      </c>
      <c r="J11" s="16">
        <f t="shared" si="3"/>
        <v>230.35963983538488</v>
      </c>
      <c r="K11" s="16">
        <f t="shared" si="3"/>
        <v>164.65691374278427</v>
      </c>
    </row>
    <row r="12" spans="2:11" ht="15" customHeight="1" x14ac:dyDescent="0.25">
      <c r="B12" s="20" t="s">
        <v>30</v>
      </c>
      <c r="C12" s="36">
        <f t="shared" ref="C12:K12" si="5">C9/C14</f>
        <v>0.86220052267976244</v>
      </c>
      <c r="D12" s="36">
        <f t="shared" si="5"/>
        <v>0.87923990575952071</v>
      </c>
      <c r="E12" s="36">
        <f t="shared" ref="E12" si="6">E9/E14</f>
        <v>0.97155417140068534</v>
      </c>
      <c r="F12" s="37">
        <f t="shared" si="5"/>
        <v>1.0761331973763884</v>
      </c>
      <c r="G12" s="37">
        <f t="shared" si="5"/>
        <v>0.80027062202092469</v>
      </c>
      <c r="H12" s="37">
        <f t="shared" si="5"/>
        <v>0.91118795208958725</v>
      </c>
      <c r="I12" s="37">
        <f t="shared" si="5"/>
        <v>0.84147422408187889</v>
      </c>
      <c r="J12" s="37">
        <f t="shared" si="5"/>
        <v>0.90010880600475229</v>
      </c>
      <c r="K12" s="37">
        <f t="shared" si="5"/>
        <v>0.69379459742746419</v>
      </c>
    </row>
    <row r="13" spans="2:11" ht="15" customHeight="1" x14ac:dyDescent="0.25">
      <c r="B13" s="15" t="s">
        <v>5</v>
      </c>
      <c r="C13" s="13">
        <v>488777</v>
      </c>
      <c r="D13" s="17">
        <v>488777</v>
      </c>
      <c r="E13" s="17">
        <v>488777</v>
      </c>
      <c r="F13" s="17">
        <v>488777</v>
      </c>
      <c r="G13" s="17">
        <v>488777</v>
      </c>
      <c r="H13" s="17">
        <v>488777</v>
      </c>
      <c r="I13" s="17">
        <v>488777</v>
      </c>
      <c r="J13" s="17">
        <v>488777</v>
      </c>
      <c r="K13" s="17">
        <v>488777</v>
      </c>
    </row>
    <row r="14" spans="2:11" ht="15" customHeight="1" x14ac:dyDescent="0.25">
      <c r="B14" s="24" t="s">
        <v>25</v>
      </c>
      <c r="C14" s="63">
        <v>325851</v>
      </c>
      <c r="D14" s="25">
        <v>325851</v>
      </c>
      <c r="E14" s="25">
        <v>325851</v>
      </c>
      <c r="F14" s="25">
        <v>325851</v>
      </c>
      <c r="G14" s="25">
        <v>325851</v>
      </c>
      <c r="H14" s="25">
        <v>325851</v>
      </c>
      <c r="I14" s="25">
        <v>325851</v>
      </c>
      <c r="J14" s="25">
        <v>325851</v>
      </c>
      <c r="K14" s="25">
        <v>325851</v>
      </c>
    </row>
    <row r="19" spans="3:16" x14ac:dyDescent="0.25">
      <c r="C19" s="76" t="s">
        <v>97</v>
      </c>
      <c r="D19" s="77"/>
      <c r="E19" s="77"/>
      <c r="F19" s="78"/>
      <c r="H19" s="76" t="s">
        <v>81</v>
      </c>
      <c r="I19" s="77"/>
      <c r="J19" s="77"/>
      <c r="K19" s="78"/>
      <c r="M19" s="103" t="s">
        <v>100</v>
      </c>
      <c r="N19" s="104"/>
      <c r="O19" s="104"/>
      <c r="P19" s="104"/>
    </row>
    <row r="20" spans="3:16" ht="30" x14ac:dyDescent="0.25">
      <c r="C20" s="52" t="s">
        <v>31</v>
      </c>
      <c r="D20" s="53" t="s">
        <v>32</v>
      </c>
      <c r="E20" s="54" t="s">
        <v>33</v>
      </c>
      <c r="F20" s="54" t="s">
        <v>34</v>
      </c>
      <c r="H20" s="52" t="s">
        <v>31</v>
      </c>
      <c r="I20" s="53" t="s">
        <v>32</v>
      </c>
      <c r="J20" s="54" t="s">
        <v>33</v>
      </c>
      <c r="K20" s="54" t="s">
        <v>34</v>
      </c>
      <c r="M20" s="97" t="s">
        <v>31</v>
      </c>
      <c r="N20" s="98" t="s">
        <v>101</v>
      </c>
      <c r="O20" s="98" t="s">
        <v>101</v>
      </c>
      <c r="P20" s="97" t="s">
        <v>31</v>
      </c>
    </row>
    <row r="21" spans="3:16" x14ac:dyDescent="0.25">
      <c r="C21" s="38" t="s">
        <v>82</v>
      </c>
      <c r="D21" s="39">
        <v>3257280</v>
      </c>
      <c r="E21" s="39">
        <v>234720</v>
      </c>
      <c r="F21" s="51">
        <v>1</v>
      </c>
      <c r="G21" t="s">
        <v>79</v>
      </c>
      <c r="H21" s="38" t="s">
        <v>67</v>
      </c>
      <c r="I21" s="39">
        <v>4635986</v>
      </c>
      <c r="J21" s="39">
        <v>426240</v>
      </c>
      <c r="K21" s="51">
        <v>2</v>
      </c>
      <c r="M21" s="101" t="s">
        <v>67</v>
      </c>
      <c r="N21" s="99">
        <f>I21</f>
        <v>4635986</v>
      </c>
      <c r="O21" s="106">
        <f>D21+D22</f>
        <v>8426880</v>
      </c>
      <c r="P21" s="101" t="s">
        <v>82</v>
      </c>
    </row>
    <row r="22" spans="3:16" x14ac:dyDescent="0.25">
      <c r="C22" s="55" t="s">
        <v>82</v>
      </c>
      <c r="D22" s="56">
        <v>5169600</v>
      </c>
      <c r="E22" s="56">
        <v>211680</v>
      </c>
      <c r="F22" s="57">
        <v>6</v>
      </c>
      <c r="G22" s="64" t="s">
        <v>80</v>
      </c>
      <c r="H22" s="55" t="s">
        <v>67</v>
      </c>
      <c r="I22" s="56"/>
      <c r="J22" s="56">
        <v>181440</v>
      </c>
      <c r="K22" s="57">
        <v>1</v>
      </c>
      <c r="M22" s="102" t="s">
        <v>68</v>
      </c>
      <c r="N22" s="90">
        <f>I23</f>
        <v>2260893</v>
      </c>
      <c r="O22" s="90">
        <f>D23+D24</f>
        <v>2113920</v>
      </c>
      <c r="P22" s="102" t="s">
        <v>83</v>
      </c>
    </row>
    <row r="23" spans="3:16" x14ac:dyDescent="0.25">
      <c r="C23" s="40" t="s">
        <v>83</v>
      </c>
      <c r="D23" s="16">
        <v>1320480</v>
      </c>
      <c r="E23" s="16">
        <v>167040</v>
      </c>
      <c r="F23" s="13">
        <v>2</v>
      </c>
      <c r="H23" s="40" t="s">
        <v>68</v>
      </c>
      <c r="I23" s="16">
        <v>2260893</v>
      </c>
      <c r="J23" s="16">
        <v>175680</v>
      </c>
      <c r="K23" s="13">
        <v>1</v>
      </c>
      <c r="M23" s="92" t="s">
        <v>69</v>
      </c>
      <c r="N23" s="90">
        <f>I25</f>
        <v>1973119</v>
      </c>
      <c r="O23" s="107">
        <f>D25+D26</f>
        <v>2161440</v>
      </c>
      <c r="P23" s="92" t="s">
        <v>99</v>
      </c>
    </row>
    <row r="24" spans="3:16" x14ac:dyDescent="0.25">
      <c r="C24" s="55" t="s">
        <v>83</v>
      </c>
      <c r="D24" s="56">
        <v>793440</v>
      </c>
      <c r="E24" s="56">
        <v>208800</v>
      </c>
      <c r="F24" s="57">
        <v>1</v>
      </c>
      <c r="H24" s="55" t="s">
        <v>68</v>
      </c>
      <c r="I24" s="56"/>
      <c r="J24" s="56">
        <v>191520</v>
      </c>
      <c r="K24" s="57">
        <v>1</v>
      </c>
      <c r="M24" s="92" t="s">
        <v>70</v>
      </c>
      <c r="N24" s="90">
        <f>I27</f>
        <v>2022527</v>
      </c>
      <c r="O24" s="107">
        <f>D27+D28</f>
        <v>2246400</v>
      </c>
      <c r="P24" s="92" t="s">
        <v>84</v>
      </c>
    </row>
    <row r="25" spans="3:16" x14ac:dyDescent="0.25">
      <c r="C25" s="40" t="s">
        <v>99</v>
      </c>
      <c r="D25" s="16">
        <v>1134720</v>
      </c>
      <c r="E25" s="16">
        <v>162720</v>
      </c>
      <c r="F25" s="13">
        <v>3</v>
      </c>
      <c r="H25" s="40" t="s">
        <v>69</v>
      </c>
      <c r="I25" s="16">
        <v>1973119</v>
      </c>
      <c r="J25" s="16">
        <v>218880</v>
      </c>
      <c r="K25" s="13">
        <v>1</v>
      </c>
      <c r="M25" s="92" t="s">
        <v>71</v>
      </c>
      <c r="N25" s="90">
        <f>I29</f>
        <v>1734761</v>
      </c>
      <c r="O25" s="90">
        <f>D29+D30</f>
        <v>1694880</v>
      </c>
      <c r="P25" s="92" t="s">
        <v>85</v>
      </c>
    </row>
    <row r="26" spans="3:16" x14ac:dyDescent="0.25">
      <c r="C26" s="55" t="s">
        <v>99</v>
      </c>
      <c r="D26" s="56">
        <v>1026720</v>
      </c>
      <c r="E26" s="56">
        <v>197280</v>
      </c>
      <c r="F26" s="57">
        <v>1</v>
      </c>
      <c r="H26" s="55" t="s">
        <v>69</v>
      </c>
      <c r="I26" s="56"/>
      <c r="J26" s="56"/>
      <c r="K26" s="57"/>
      <c r="M26" s="92" t="s">
        <v>72</v>
      </c>
      <c r="N26" s="90">
        <f>I31</f>
        <v>1927938</v>
      </c>
      <c r="O26" s="107">
        <f>D31+D32</f>
        <v>2020320</v>
      </c>
      <c r="P26" s="92" t="s">
        <v>86</v>
      </c>
    </row>
    <row r="27" spans="3:16" x14ac:dyDescent="0.25">
      <c r="C27" s="40" t="s">
        <v>84</v>
      </c>
      <c r="D27" s="16">
        <v>826560</v>
      </c>
      <c r="E27" s="16">
        <v>165600</v>
      </c>
      <c r="F27" s="13">
        <v>1</v>
      </c>
      <c r="H27" s="40" t="s">
        <v>70</v>
      </c>
      <c r="I27" s="16">
        <v>2022527</v>
      </c>
      <c r="J27" s="16">
        <v>241920</v>
      </c>
      <c r="K27" s="13">
        <v>1</v>
      </c>
      <c r="M27" s="92" t="s">
        <v>73</v>
      </c>
      <c r="N27" s="90">
        <f>I33</f>
        <v>2354925</v>
      </c>
      <c r="O27" s="107">
        <f>D33+D34</f>
        <v>2373120</v>
      </c>
      <c r="P27" s="92" t="s">
        <v>87</v>
      </c>
    </row>
    <row r="28" spans="3:16" x14ac:dyDescent="0.25">
      <c r="C28" s="55" t="s">
        <v>84</v>
      </c>
      <c r="D28" s="56">
        <v>1419840</v>
      </c>
      <c r="E28" s="56">
        <v>230400</v>
      </c>
      <c r="F28" s="57">
        <v>1</v>
      </c>
      <c r="H28" s="55" t="s">
        <v>70</v>
      </c>
      <c r="I28" s="56"/>
      <c r="J28" s="56"/>
      <c r="K28" s="57"/>
      <c r="M28" s="92" t="s">
        <v>74</v>
      </c>
      <c r="N28" s="90">
        <f>I35</f>
        <v>7662772</v>
      </c>
      <c r="O28" s="107">
        <f>D35+D36</f>
        <v>8134560</v>
      </c>
      <c r="P28" s="92" t="s">
        <v>88</v>
      </c>
    </row>
    <row r="29" spans="3:16" x14ac:dyDescent="0.25">
      <c r="C29" s="40" t="s">
        <v>85</v>
      </c>
      <c r="D29" s="16">
        <v>1550880</v>
      </c>
      <c r="E29" s="16">
        <v>156960</v>
      </c>
      <c r="F29" s="13">
        <v>2</v>
      </c>
      <c r="H29" s="40" t="s">
        <v>71</v>
      </c>
      <c r="I29" s="16">
        <v>1734761</v>
      </c>
      <c r="J29" s="16">
        <v>233280</v>
      </c>
      <c r="K29" s="13">
        <v>1</v>
      </c>
      <c r="M29" s="92" t="s">
        <v>75</v>
      </c>
      <c r="N29" s="90">
        <f>I37</f>
        <v>14864970</v>
      </c>
      <c r="O29" s="90">
        <f>D37+D38</f>
        <v>12322080</v>
      </c>
      <c r="P29" s="92" t="s">
        <v>89</v>
      </c>
    </row>
    <row r="30" spans="3:16" x14ac:dyDescent="0.25">
      <c r="C30" s="55" t="s">
        <v>85</v>
      </c>
      <c r="D30" s="56">
        <v>144000</v>
      </c>
      <c r="E30" s="56">
        <v>144000</v>
      </c>
      <c r="F30" s="57">
        <v>1</v>
      </c>
      <c r="H30" s="55" t="s">
        <v>71</v>
      </c>
      <c r="I30" s="56"/>
      <c r="J30" s="56">
        <v>162720</v>
      </c>
      <c r="K30" s="57">
        <v>1</v>
      </c>
      <c r="M30" s="92" t="s">
        <v>76</v>
      </c>
      <c r="N30" s="90">
        <f>I39</f>
        <v>20944475</v>
      </c>
      <c r="O30" s="90">
        <f>D39+D40</f>
        <v>20577600</v>
      </c>
      <c r="P30" s="92" t="s">
        <v>90</v>
      </c>
    </row>
    <row r="31" spans="3:16" x14ac:dyDescent="0.25">
      <c r="C31" s="40" t="s">
        <v>86</v>
      </c>
      <c r="D31" s="16">
        <v>0</v>
      </c>
      <c r="E31" s="16">
        <v>0</v>
      </c>
      <c r="F31" s="13">
        <v>0</v>
      </c>
      <c r="H31" s="40" t="s">
        <v>72</v>
      </c>
      <c r="I31" s="16">
        <v>1927938</v>
      </c>
      <c r="J31" s="16">
        <v>185760</v>
      </c>
      <c r="K31" s="13">
        <v>1</v>
      </c>
      <c r="M31" s="92" t="s">
        <v>77</v>
      </c>
      <c r="N31" s="90">
        <f>I41</f>
        <v>16501394</v>
      </c>
      <c r="O31" s="107">
        <f>D41+D42</f>
        <v>17164800</v>
      </c>
      <c r="P31" s="92" t="s">
        <v>91</v>
      </c>
    </row>
    <row r="32" spans="3:16" x14ac:dyDescent="0.25">
      <c r="C32" s="55" t="s">
        <v>86</v>
      </c>
      <c r="D32" s="56">
        <v>2020320</v>
      </c>
      <c r="E32" s="56">
        <v>197280</v>
      </c>
      <c r="F32" s="57">
        <v>1</v>
      </c>
      <c r="H32" s="55" t="s">
        <v>72</v>
      </c>
      <c r="I32" s="56"/>
      <c r="J32" s="56"/>
      <c r="K32" s="57"/>
      <c r="M32" s="92" t="s">
        <v>78</v>
      </c>
      <c r="N32" s="90">
        <f>I43</f>
        <v>14509533</v>
      </c>
      <c r="O32" s="90">
        <f>D43+D44</f>
        <v>13201920</v>
      </c>
      <c r="P32" s="92" t="s">
        <v>92</v>
      </c>
    </row>
    <row r="33" spans="3:16" x14ac:dyDescent="0.25">
      <c r="C33" s="40" t="s">
        <v>87</v>
      </c>
      <c r="D33" s="16">
        <v>1424160</v>
      </c>
      <c r="E33" s="16">
        <v>171360</v>
      </c>
      <c r="F33" s="13">
        <v>1</v>
      </c>
      <c r="H33" s="40" t="s">
        <v>73</v>
      </c>
      <c r="I33" s="16">
        <v>2354925</v>
      </c>
      <c r="J33" s="16">
        <v>194400</v>
      </c>
      <c r="K33" s="13">
        <v>2</v>
      </c>
      <c r="M33" s="92"/>
      <c r="N33" s="90"/>
      <c r="O33" s="90"/>
      <c r="P33" s="92"/>
    </row>
    <row r="34" spans="3:16" x14ac:dyDescent="0.25">
      <c r="C34" s="55" t="s">
        <v>87</v>
      </c>
      <c r="D34" s="56">
        <v>948960</v>
      </c>
      <c r="E34" s="56">
        <v>213120</v>
      </c>
      <c r="F34" s="57">
        <v>1</v>
      </c>
      <c r="H34" s="55" t="s">
        <v>73</v>
      </c>
      <c r="I34" s="56"/>
      <c r="J34" s="56"/>
      <c r="K34" s="57"/>
      <c r="M34" s="105" t="s">
        <v>13</v>
      </c>
      <c r="N34" s="100">
        <f>SUM(N21:N33)</f>
        <v>91393293</v>
      </c>
      <c r="O34" s="100">
        <f>SUM(O21:O33)</f>
        <v>92437920</v>
      </c>
      <c r="P34" s="93"/>
    </row>
    <row r="35" spans="3:16" x14ac:dyDescent="0.25">
      <c r="C35" s="40" t="s">
        <v>88</v>
      </c>
      <c r="D35" s="16">
        <v>3637440</v>
      </c>
      <c r="E35" s="16">
        <v>266400</v>
      </c>
      <c r="F35" s="13">
        <v>1</v>
      </c>
      <c r="H35" s="40" t="s">
        <v>74</v>
      </c>
      <c r="I35" s="16">
        <v>7662772</v>
      </c>
      <c r="J35" s="16">
        <v>375840</v>
      </c>
      <c r="K35" s="13">
        <v>1</v>
      </c>
      <c r="M35" s="95"/>
      <c r="N35" s="96"/>
      <c r="O35" s="94"/>
      <c r="P35" s="94"/>
    </row>
    <row r="36" spans="3:16" x14ac:dyDescent="0.25">
      <c r="C36" s="55" t="s">
        <v>88</v>
      </c>
      <c r="D36" s="56">
        <v>4497120</v>
      </c>
      <c r="E36" s="56">
        <v>213120</v>
      </c>
      <c r="F36" s="57">
        <v>2</v>
      </c>
      <c r="H36" s="55" t="s">
        <v>74</v>
      </c>
      <c r="I36" s="56"/>
      <c r="J36" s="56">
        <v>194400</v>
      </c>
      <c r="K36" s="57">
        <v>1</v>
      </c>
      <c r="P36" s="94"/>
    </row>
    <row r="37" spans="3:16" x14ac:dyDescent="0.25">
      <c r="C37" s="40" t="s">
        <v>89</v>
      </c>
      <c r="D37" s="16">
        <v>6910560</v>
      </c>
      <c r="E37" s="16">
        <v>408960</v>
      </c>
      <c r="F37" s="13">
        <v>1</v>
      </c>
      <c r="H37" s="40" t="s">
        <v>75</v>
      </c>
      <c r="I37" s="16">
        <v>14864970</v>
      </c>
      <c r="J37" s="16">
        <v>436320</v>
      </c>
      <c r="K37" s="13">
        <v>1</v>
      </c>
    </row>
    <row r="38" spans="3:16" x14ac:dyDescent="0.25">
      <c r="C38" s="55" t="s">
        <v>89</v>
      </c>
      <c r="D38" s="56">
        <v>5411520</v>
      </c>
      <c r="E38" s="56">
        <v>213120</v>
      </c>
      <c r="F38" s="57">
        <v>1</v>
      </c>
      <c r="H38" s="55" t="s">
        <v>75</v>
      </c>
      <c r="I38" s="56"/>
      <c r="J38" s="56">
        <v>214560</v>
      </c>
      <c r="K38" s="57">
        <v>3</v>
      </c>
    </row>
    <row r="39" spans="3:16" x14ac:dyDescent="0.25">
      <c r="C39" s="40" t="s">
        <v>90</v>
      </c>
      <c r="D39" s="16">
        <v>14173920</v>
      </c>
      <c r="E39" s="16">
        <v>563040</v>
      </c>
      <c r="F39" s="13">
        <v>5</v>
      </c>
      <c r="H39" s="40" t="s">
        <v>76</v>
      </c>
      <c r="I39" s="16">
        <v>20944475</v>
      </c>
      <c r="J39" s="16">
        <v>643680</v>
      </c>
      <c r="K39" s="13">
        <v>2</v>
      </c>
    </row>
    <row r="40" spans="3:16" x14ac:dyDescent="0.25">
      <c r="C40" s="55" t="s">
        <v>90</v>
      </c>
      <c r="D40" s="56">
        <v>6403680</v>
      </c>
      <c r="E40" s="56">
        <v>213120</v>
      </c>
      <c r="F40" s="57">
        <v>1</v>
      </c>
      <c r="H40" s="55" t="s">
        <v>76</v>
      </c>
      <c r="I40" s="56"/>
      <c r="J40" s="56">
        <v>214560</v>
      </c>
      <c r="K40" s="57">
        <v>1</v>
      </c>
    </row>
    <row r="41" spans="3:16" x14ac:dyDescent="0.25">
      <c r="C41" s="40" t="s">
        <v>91</v>
      </c>
      <c r="D41" s="16">
        <v>10798560</v>
      </c>
      <c r="E41" s="16">
        <v>563040</v>
      </c>
      <c r="F41" s="13">
        <v>1</v>
      </c>
      <c r="H41" s="40" t="s">
        <v>77</v>
      </c>
      <c r="I41" s="16">
        <v>16501394</v>
      </c>
      <c r="J41" s="16">
        <v>571680</v>
      </c>
      <c r="K41" s="13">
        <v>1</v>
      </c>
    </row>
    <row r="42" spans="3:16" x14ac:dyDescent="0.25">
      <c r="C42" s="55" t="s">
        <v>91</v>
      </c>
      <c r="D42" s="56">
        <v>6366240</v>
      </c>
      <c r="E42" s="56">
        <v>211680</v>
      </c>
      <c r="F42" s="57">
        <v>14</v>
      </c>
      <c r="H42" s="55" t="s">
        <v>77</v>
      </c>
      <c r="I42" s="56"/>
      <c r="J42" s="56">
        <v>213120</v>
      </c>
      <c r="K42" s="57">
        <v>4</v>
      </c>
    </row>
    <row r="43" spans="3:16" x14ac:dyDescent="0.25">
      <c r="C43" s="40" t="s">
        <v>92</v>
      </c>
      <c r="D43" s="16">
        <v>6920640</v>
      </c>
      <c r="E43" s="16">
        <v>371520</v>
      </c>
      <c r="F43" s="13">
        <v>1</v>
      </c>
      <c r="H43" s="40" t="s">
        <v>78</v>
      </c>
      <c r="I43" s="16">
        <v>14509533</v>
      </c>
      <c r="J43" s="16">
        <v>506880</v>
      </c>
      <c r="K43" s="13">
        <v>1</v>
      </c>
    </row>
    <row r="44" spans="3:16" x14ac:dyDescent="0.25">
      <c r="C44" s="58" t="s">
        <v>92</v>
      </c>
      <c r="D44" s="59">
        <v>6281280</v>
      </c>
      <c r="E44" s="59">
        <v>211680</v>
      </c>
      <c r="F44" s="60">
        <v>11</v>
      </c>
      <c r="H44" s="58" t="s">
        <v>78</v>
      </c>
      <c r="I44" s="59"/>
      <c r="J44" s="59">
        <v>213120</v>
      </c>
      <c r="K44" s="60">
        <v>5</v>
      </c>
    </row>
    <row r="45" spans="3:16" x14ac:dyDescent="0.25">
      <c r="C45" s="61" t="s">
        <v>13</v>
      </c>
      <c r="D45" s="62">
        <f>SUM(D21:D44)</f>
        <v>92437920</v>
      </c>
      <c r="H45" s="61" t="s">
        <v>13</v>
      </c>
      <c r="I45" s="62">
        <f>SUM(I21:I44)</f>
        <v>91393293</v>
      </c>
    </row>
  </sheetData>
  <mergeCells count="4">
    <mergeCell ref="C19:F19"/>
    <mergeCell ref="H19:K19"/>
    <mergeCell ref="M19:P19"/>
    <mergeCell ref="C3:K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34"/>
  <sheetViews>
    <sheetView topLeftCell="A2" zoomScaleNormal="100" workbookViewId="0">
      <selection activeCell="I30" sqref="I30"/>
    </sheetView>
  </sheetViews>
  <sheetFormatPr defaultRowHeight="15" x14ac:dyDescent="0.25"/>
  <cols>
    <col min="3" max="3" width="12.7109375" customWidth="1"/>
    <col min="4" max="4" width="13.7109375" bestFit="1" customWidth="1"/>
    <col min="5" max="5" width="3.28515625" customWidth="1"/>
    <col min="12" max="12" width="10.85546875" customWidth="1"/>
  </cols>
  <sheetData>
    <row r="2" spans="2:8" ht="45" customHeight="1" x14ac:dyDescent="0.35">
      <c r="B2" s="82" t="s">
        <v>11</v>
      </c>
      <c r="C2" s="83"/>
      <c r="D2" s="65"/>
      <c r="E2" s="9"/>
      <c r="F2" s="9"/>
      <c r="G2" s="9"/>
      <c r="H2" s="9"/>
    </row>
    <row r="3" spans="2:8" ht="30" customHeight="1" x14ac:dyDescent="0.25">
      <c r="B3" s="19" t="s">
        <v>12</v>
      </c>
      <c r="C3" s="68" t="s">
        <v>18</v>
      </c>
      <c r="D3" s="68" t="s">
        <v>19</v>
      </c>
    </row>
    <row r="4" spans="2:8" x14ac:dyDescent="0.25">
      <c r="B4" s="69">
        <v>2010</v>
      </c>
      <c r="C4" s="71">
        <v>21000</v>
      </c>
      <c r="D4" s="66">
        <f>1620000-C4</f>
        <v>1599000</v>
      </c>
      <c r="F4" t="s">
        <v>20</v>
      </c>
    </row>
    <row r="5" spans="2:8" x14ac:dyDescent="0.25">
      <c r="B5" s="15">
        <v>2011</v>
      </c>
      <c r="C5" s="72">
        <v>22000</v>
      </c>
      <c r="D5" s="66">
        <f>D4-C5</f>
        <v>1577000</v>
      </c>
      <c r="F5" t="s">
        <v>14</v>
      </c>
    </row>
    <row r="6" spans="2:8" x14ac:dyDescent="0.25">
      <c r="B6" s="15">
        <v>2012</v>
      </c>
      <c r="C6" s="72">
        <v>24000</v>
      </c>
      <c r="D6" s="66">
        <f t="shared" ref="D6:D33" si="0">D5-C6</f>
        <v>1553000</v>
      </c>
    </row>
    <row r="7" spans="2:8" x14ac:dyDescent="0.25">
      <c r="B7" s="15">
        <v>2013</v>
      </c>
      <c r="C7" s="72">
        <v>26000</v>
      </c>
      <c r="D7" s="66">
        <f t="shared" si="0"/>
        <v>1527000</v>
      </c>
      <c r="F7" t="s">
        <v>65</v>
      </c>
    </row>
    <row r="8" spans="2:8" x14ac:dyDescent="0.25">
      <c r="B8" s="15">
        <v>2014</v>
      </c>
      <c r="C8" s="72">
        <v>27000</v>
      </c>
      <c r="D8" s="66">
        <f t="shared" si="0"/>
        <v>1500000</v>
      </c>
    </row>
    <row r="9" spans="2:8" x14ac:dyDescent="0.25">
      <c r="B9" s="15">
        <v>2015</v>
      </c>
      <c r="C9" s="72">
        <v>29000</v>
      </c>
      <c r="D9" s="66">
        <f t="shared" si="0"/>
        <v>1471000</v>
      </c>
      <c r="F9" t="s">
        <v>15</v>
      </c>
    </row>
    <row r="10" spans="2:8" x14ac:dyDescent="0.25">
      <c r="B10" s="15">
        <v>2016</v>
      </c>
      <c r="C10" s="72">
        <v>30000</v>
      </c>
      <c r="D10" s="66">
        <f t="shared" si="0"/>
        <v>1441000</v>
      </c>
    </row>
    <row r="11" spans="2:8" x14ac:dyDescent="0.25">
      <c r="B11" s="15">
        <v>2017</v>
      </c>
      <c r="C11" s="72">
        <v>33000</v>
      </c>
      <c r="D11" s="66">
        <f t="shared" si="0"/>
        <v>1408000</v>
      </c>
      <c r="F11" t="s">
        <v>16</v>
      </c>
    </row>
    <row r="12" spans="2:8" x14ac:dyDescent="0.25">
      <c r="B12" s="15">
        <v>2018</v>
      </c>
      <c r="C12" s="72">
        <v>36000</v>
      </c>
      <c r="D12" s="66">
        <f t="shared" si="0"/>
        <v>1372000</v>
      </c>
    </row>
    <row r="13" spans="2:8" x14ac:dyDescent="0.25">
      <c r="B13" s="15">
        <v>2019</v>
      </c>
      <c r="C13" s="72">
        <v>39000</v>
      </c>
      <c r="D13" s="66">
        <f t="shared" si="0"/>
        <v>1333000</v>
      </c>
    </row>
    <row r="14" spans="2:8" x14ac:dyDescent="0.25">
      <c r="B14" s="15">
        <v>2020</v>
      </c>
      <c r="C14" s="72">
        <v>42000</v>
      </c>
      <c r="D14" s="66">
        <f t="shared" si="0"/>
        <v>1291000</v>
      </c>
      <c r="F14" t="s">
        <v>22</v>
      </c>
    </row>
    <row r="15" spans="2:8" x14ac:dyDescent="0.25">
      <c r="B15" s="15">
        <v>2021</v>
      </c>
      <c r="C15" s="72">
        <v>45000</v>
      </c>
      <c r="D15" s="66">
        <f t="shared" si="0"/>
        <v>1246000</v>
      </c>
      <c r="F15" t="s">
        <v>29</v>
      </c>
    </row>
    <row r="16" spans="2:8" x14ac:dyDescent="0.25">
      <c r="B16" s="15">
        <v>2022</v>
      </c>
      <c r="C16" s="72">
        <v>48000</v>
      </c>
      <c r="D16" s="66">
        <f t="shared" si="0"/>
        <v>1198000</v>
      </c>
      <c r="F16" t="s">
        <v>66</v>
      </c>
    </row>
    <row r="17" spans="2:6" x14ac:dyDescent="0.25">
      <c r="B17" s="15">
        <v>2023</v>
      </c>
      <c r="C17" s="72">
        <v>51000</v>
      </c>
      <c r="D17" s="66">
        <f t="shared" si="0"/>
        <v>1147000</v>
      </c>
      <c r="F17" t="s">
        <v>93</v>
      </c>
    </row>
    <row r="18" spans="2:6" x14ac:dyDescent="0.25">
      <c r="B18" s="15">
        <v>2024</v>
      </c>
      <c r="C18" s="72">
        <v>54000</v>
      </c>
      <c r="D18" s="66">
        <f t="shared" si="0"/>
        <v>1093000</v>
      </c>
    </row>
    <row r="19" spans="2:6" x14ac:dyDescent="0.25">
      <c r="B19" s="15">
        <v>2025</v>
      </c>
      <c r="C19" s="72">
        <v>57000</v>
      </c>
      <c r="D19" s="66">
        <f t="shared" si="0"/>
        <v>1036000</v>
      </c>
    </row>
    <row r="20" spans="2:6" x14ac:dyDescent="0.25">
      <c r="B20" s="15">
        <v>2026</v>
      </c>
      <c r="C20" s="72">
        <v>59000</v>
      </c>
      <c r="D20" s="66">
        <f t="shared" si="0"/>
        <v>977000</v>
      </c>
    </row>
    <row r="21" spans="2:6" x14ac:dyDescent="0.25">
      <c r="B21" s="15">
        <v>2027</v>
      </c>
      <c r="C21" s="72">
        <v>61000</v>
      </c>
      <c r="D21" s="66">
        <f t="shared" si="0"/>
        <v>916000</v>
      </c>
    </row>
    <row r="22" spans="2:6" x14ac:dyDescent="0.25">
      <c r="B22" s="15">
        <v>2028</v>
      </c>
      <c r="C22" s="72">
        <v>63000</v>
      </c>
      <c r="D22" s="66">
        <f t="shared" si="0"/>
        <v>853000</v>
      </c>
    </row>
    <row r="23" spans="2:6" x14ac:dyDescent="0.25">
      <c r="B23" s="15">
        <v>2029</v>
      </c>
      <c r="C23" s="72">
        <v>65000</v>
      </c>
      <c r="D23" s="66">
        <f t="shared" si="0"/>
        <v>788000</v>
      </c>
    </row>
    <row r="24" spans="2:6" x14ac:dyDescent="0.25">
      <c r="B24" s="15">
        <v>2030</v>
      </c>
      <c r="C24" s="72">
        <v>67000</v>
      </c>
      <c r="D24" s="66">
        <f t="shared" si="0"/>
        <v>721000</v>
      </c>
    </row>
    <row r="25" spans="2:6" x14ac:dyDescent="0.25">
      <c r="B25" s="15">
        <v>2031</v>
      </c>
      <c r="C25" s="72">
        <v>70000</v>
      </c>
      <c r="D25" s="66">
        <f t="shared" si="0"/>
        <v>651000</v>
      </c>
    </row>
    <row r="26" spans="2:6" x14ac:dyDescent="0.25">
      <c r="B26" s="15">
        <v>2032</v>
      </c>
      <c r="C26" s="72">
        <v>72000</v>
      </c>
      <c r="D26" s="66">
        <f t="shared" si="0"/>
        <v>579000</v>
      </c>
    </row>
    <row r="27" spans="2:6" x14ac:dyDescent="0.25">
      <c r="B27" s="15">
        <v>2033</v>
      </c>
      <c r="C27" s="72">
        <v>75000</v>
      </c>
      <c r="D27" s="66">
        <f t="shared" si="0"/>
        <v>504000</v>
      </c>
    </row>
    <row r="28" spans="2:6" x14ac:dyDescent="0.25">
      <c r="B28" s="15">
        <v>2034</v>
      </c>
      <c r="C28" s="72">
        <v>77000</v>
      </c>
      <c r="D28" s="66">
        <f t="shared" si="0"/>
        <v>427000</v>
      </c>
    </row>
    <row r="29" spans="2:6" x14ac:dyDescent="0.25">
      <c r="B29" s="15">
        <v>2035</v>
      </c>
      <c r="C29" s="72">
        <v>79000</v>
      </c>
      <c r="D29" s="66">
        <f t="shared" si="0"/>
        <v>348000</v>
      </c>
    </row>
    <row r="30" spans="2:6" x14ac:dyDescent="0.25">
      <c r="B30" s="15">
        <v>2036</v>
      </c>
      <c r="C30" s="72">
        <v>82000</v>
      </c>
      <c r="D30" s="66">
        <f t="shared" si="0"/>
        <v>266000</v>
      </c>
    </row>
    <row r="31" spans="2:6" x14ac:dyDescent="0.25">
      <c r="B31" s="15">
        <v>2037</v>
      </c>
      <c r="C31" s="72">
        <v>85000</v>
      </c>
      <c r="D31" s="66">
        <f t="shared" si="0"/>
        <v>181000</v>
      </c>
    </row>
    <row r="32" spans="2:6" x14ac:dyDescent="0.25">
      <c r="B32" s="15">
        <v>2038</v>
      </c>
      <c r="C32" s="72">
        <v>88000</v>
      </c>
      <c r="D32" s="66">
        <f t="shared" si="0"/>
        <v>93000</v>
      </c>
    </row>
    <row r="33" spans="2:4" x14ac:dyDescent="0.25">
      <c r="B33" s="70">
        <v>2039</v>
      </c>
      <c r="C33" s="73">
        <v>93000</v>
      </c>
      <c r="D33" s="67">
        <f t="shared" si="0"/>
        <v>0</v>
      </c>
    </row>
    <row r="34" spans="2:4" x14ac:dyDescent="0.25">
      <c r="B34" s="10" t="s">
        <v>13</v>
      </c>
      <c r="C34" s="11">
        <f>SUM(C4:C33)</f>
        <v>1620000</v>
      </c>
      <c r="D34" s="11"/>
    </row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6"/>
  <sheetViews>
    <sheetView zoomScale="90" zoomScaleNormal="90" workbookViewId="0">
      <selection activeCell="F58" sqref="F58"/>
    </sheetView>
  </sheetViews>
  <sheetFormatPr defaultRowHeight="15" x14ac:dyDescent="0.25"/>
  <cols>
    <col min="2" max="2" width="34.7109375" customWidth="1"/>
    <col min="3" max="3" width="14.7109375" customWidth="1"/>
    <col min="5" max="5" width="34.7109375" customWidth="1"/>
    <col min="6" max="6" width="14.7109375" customWidth="1"/>
    <col min="9" max="9" width="34.5703125" bestFit="1" customWidth="1"/>
    <col min="11" max="15" width="11.5703125" bestFit="1" customWidth="1"/>
    <col min="16" max="16" width="13.28515625" bestFit="1" customWidth="1"/>
  </cols>
  <sheetData>
    <row r="2" spans="2:6" ht="15.75" thickBot="1" x14ac:dyDescent="0.3"/>
    <row r="3" spans="2:6" x14ac:dyDescent="0.25">
      <c r="B3" s="84" t="s">
        <v>8</v>
      </c>
      <c r="C3" s="85"/>
      <c r="E3" s="84" t="s">
        <v>26</v>
      </c>
      <c r="F3" s="85"/>
    </row>
    <row r="4" spans="2:6" x14ac:dyDescent="0.25">
      <c r="B4" s="4" t="s">
        <v>0</v>
      </c>
      <c r="C4" s="1">
        <v>169</v>
      </c>
      <c r="E4" s="4" t="s">
        <v>0</v>
      </c>
      <c r="F4" s="1">
        <v>293</v>
      </c>
    </row>
    <row r="5" spans="2:6" x14ac:dyDescent="0.25">
      <c r="B5" s="5"/>
      <c r="C5" s="6"/>
      <c r="E5" s="5"/>
      <c r="F5" s="6"/>
    </row>
    <row r="6" spans="2:6" x14ac:dyDescent="0.25">
      <c r="B6" s="4" t="s">
        <v>1</v>
      </c>
      <c r="C6" s="2">
        <v>43171781</v>
      </c>
      <c r="E6" s="4" t="s">
        <v>1</v>
      </c>
      <c r="F6" s="2">
        <v>106875483</v>
      </c>
    </row>
    <row r="7" spans="2:6" x14ac:dyDescent="0.25">
      <c r="B7" s="5" t="s">
        <v>17</v>
      </c>
      <c r="C7" s="7">
        <v>40841230</v>
      </c>
      <c r="E7" s="5" t="s">
        <v>17</v>
      </c>
      <c r="F7" s="7">
        <v>102743110</v>
      </c>
    </row>
    <row r="8" spans="2:6" x14ac:dyDescent="0.25">
      <c r="B8" s="4" t="s">
        <v>2</v>
      </c>
      <c r="C8" s="3">
        <f>(C7/C6)</f>
        <v>0.94601679740754729</v>
      </c>
      <c r="E8" s="4" t="s">
        <v>2</v>
      </c>
      <c r="F8" s="3">
        <f>(F7/F6)</f>
        <v>0.96133469637746571</v>
      </c>
    </row>
    <row r="9" spans="2:6" x14ac:dyDescent="0.25">
      <c r="B9" s="5"/>
      <c r="C9" s="8"/>
      <c r="E9" s="5"/>
      <c r="F9" s="8"/>
    </row>
    <row r="10" spans="2:6" x14ac:dyDescent="0.25">
      <c r="B10" s="4" t="s">
        <v>3</v>
      </c>
      <c r="C10" s="2">
        <f>C7/C4</f>
        <v>241664.08284023669</v>
      </c>
      <c r="E10" s="4" t="s">
        <v>3</v>
      </c>
      <c r="F10" s="2">
        <f>F7/F4</f>
        <v>350659.07849829353</v>
      </c>
    </row>
    <row r="11" spans="2:6" x14ac:dyDescent="0.25">
      <c r="B11" s="5" t="s">
        <v>4</v>
      </c>
      <c r="C11" s="7">
        <f>C6/12</f>
        <v>3597648.4166666665</v>
      </c>
      <c r="E11" s="5" t="s">
        <v>4</v>
      </c>
      <c r="F11" s="7">
        <f>F6/12</f>
        <v>8906290.25</v>
      </c>
    </row>
    <row r="12" spans="2:6" x14ac:dyDescent="0.25">
      <c r="B12" s="4" t="s">
        <v>63</v>
      </c>
      <c r="C12" s="29">
        <f>C6/C16</f>
        <v>132.48933101325451</v>
      </c>
      <c r="E12" s="4" t="s">
        <v>63</v>
      </c>
      <c r="F12" s="29">
        <f>F6/F16</f>
        <v>327.98881390574218</v>
      </c>
    </row>
    <row r="13" spans="2:6" x14ac:dyDescent="0.25">
      <c r="B13" s="5" t="s">
        <v>30</v>
      </c>
      <c r="C13" s="33">
        <f>C10/C16</f>
        <v>0.74163983796347621</v>
      </c>
      <c r="E13" s="5" t="s">
        <v>30</v>
      </c>
      <c r="F13" s="33">
        <f>F10/F16</f>
        <v>1.0761331973763884</v>
      </c>
    </row>
    <row r="14" spans="2:6" x14ac:dyDescent="0.25">
      <c r="B14" s="4"/>
      <c r="C14" s="29"/>
      <c r="E14" s="4"/>
      <c r="F14" s="29"/>
    </row>
    <row r="15" spans="2:6" x14ac:dyDescent="0.25">
      <c r="B15" s="5" t="s">
        <v>5</v>
      </c>
      <c r="C15" s="7">
        <v>488777</v>
      </c>
      <c r="E15" s="5" t="s">
        <v>5</v>
      </c>
      <c r="F15" s="7">
        <v>488777</v>
      </c>
    </row>
    <row r="16" spans="2:6" ht="15.75" thickBot="1" x14ac:dyDescent="0.3">
      <c r="B16" s="31" t="s">
        <v>25</v>
      </c>
      <c r="C16" s="32">
        <v>325851</v>
      </c>
      <c r="E16" s="31" t="s">
        <v>25</v>
      </c>
      <c r="F16" s="32">
        <v>325851</v>
      </c>
    </row>
    <row r="18" spans="2:7" ht="15.75" thickBot="1" x14ac:dyDescent="0.3"/>
    <row r="19" spans="2:7" x14ac:dyDescent="0.25">
      <c r="B19" s="84" t="s">
        <v>9</v>
      </c>
      <c r="C19" s="85"/>
      <c r="E19" s="84" t="s">
        <v>28</v>
      </c>
      <c r="F19" s="85"/>
    </row>
    <row r="20" spans="2:7" x14ac:dyDescent="0.25">
      <c r="B20" s="4" t="s">
        <v>0</v>
      </c>
      <c r="C20" s="1">
        <v>202</v>
      </c>
      <c r="E20" s="4" t="s">
        <v>0</v>
      </c>
      <c r="F20" s="1">
        <v>295</v>
      </c>
    </row>
    <row r="21" spans="2:7" x14ac:dyDescent="0.25">
      <c r="B21" s="5"/>
      <c r="C21" s="6"/>
      <c r="E21" s="5"/>
      <c r="F21" s="6"/>
      <c r="G21" s="28"/>
    </row>
    <row r="22" spans="2:7" x14ac:dyDescent="0.25">
      <c r="B22" s="4" t="s">
        <v>1</v>
      </c>
      <c r="C22" s="2">
        <v>53653620</v>
      </c>
      <c r="E22" s="4" t="s">
        <v>1</v>
      </c>
      <c r="F22" s="2">
        <v>97149115</v>
      </c>
    </row>
    <row r="23" spans="2:7" x14ac:dyDescent="0.25">
      <c r="B23" s="5" t="s">
        <v>17</v>
      </c>
      <c r="C23" s="7">
        <v>45666880</v>
      </c>
      <c r="E23" s="5" t="s">
        <v>17</v>
      </c>
      <c r="F23" s="7">
        <v>93391660</v>
      </c>
    </row>
    <row r="24" spans="2:7" x14ac:dyDescent="0.25">
      <c r="B24" s="4" t="s">
        <v>2</v>
      </c>
      <c r="C24" s="3">
        <f>(C23/C22)</f>
        <v>0.85114256969054469</v>
      </c>
      <c r="E24" s="4" t="s">
        <v>2</v>
      </c>
      <c r="F24" s="3">
        <f>F23/F22</f>
        <v>0.96132280772706991</v>
      </c>
    </row>
    <row r="25" spans="2:7" x14ac:dyDescent="0.25">
      <c r="B25" s="5"/>
      <c r="C25" s="8"/>
      <c r="E25" s="5"/>
      <c r="F25" s="8"/>
    </row>
    <row r="26" spans="2:7" x14ac:dyDescent="0.25">
      <c r="B26" s="4" t="s">
        <v>3</v>
      </c>
      <c r="C26" s="2">
        <f>C23/C20</f>
        <v>226073.66336633664</v>
      </c>
      <c r="E26" s="4" t="s">
        <v>3</v>
      </c>
      <c r="F26" s="2">
        <f>F23/F20</f>
        <v>316581.89830508473</v>
      </c>
    </row>
    <row r="27" spans="2:7" x14ac:dyDescent="0.25">
      <c r="B27" s="5" t="s">
        <v>4</v>
      </c>
      <c r="C27" s="7">
        <f>C22/12</f>
        <v>4471135</v>
      </c>
      <c r="E27" s="5" t="s">
        <v>4</v>
      </c>
      <c r="F27" s="7">
        <f>F22/12</f>
        <v>8095759.583333333</v>
      </c>
    </row>
    <row r="28" spans="2:7" x14ac:dyDescent="0.25">
      <c r="B28" s="4" t="s">
        <v>63</v>
      </c>
      <c r="C28" s="29">
        <f>C22/C32</f>
        <v>164.65691374278427</v>
      </c>
      <c r="E28" s="4" t="s">
        <v>63</v>
      </c>
      <c r="F28" s="29">
        <f>F22/F32</f>
        <v>298.13968654384979</v>
      </c>
    </row>
    <row r="29" spans="2:7" x14ac:dyDescent="0.25">
      <c r="B29" s="5" t="s">
        <v>30</v>
      </c>
      <c r="C29" s="33">
        <f>C26/C32</f>
        <v>0.69379459742746419</v>
      </c>
      <c r="E29" s="5" t="s">
        <v>30</v>
      </c>
      <c r="F29" s="33">
        <f>F26/F32</f>
        <v>0.97155417140068534</v>
      </c>
    </row>
    <row r="30" spans="2:7" x14ac:dyDescent="0.25">
      <c r="B30" s="4"/>
      <c r="C30" s="29"/>
      <c r="E30" s="4"/>
      <c r="F30" s="29"/>
    </row>
    <row r="31" spans="2:7" x14ac:dyDescent="0.25">
      <c r="B31" s="5" t="s">
        <v>5</v>
      </c>
      <c r="C31" s="7">
        <v>488777</v>
      </c>
      <c r="E31" s="5" t="s">
        <v>5</v>
      </c>
      <c r="F31" s="7">
        <v>488777</v>
      </c>
    </row>
    <row r="32" spans="2:7" ht="15.75" thickBot="1" x14ac:dyDescent="0.3">
      <c r="B32" s="31" t="s">
        <v>25</v>
      </c>
      <c r="C32" s="32">
        <v>325851</v>
      </c>
      <c r="E32" s="31" t="s">
        <v>25</v>
      </c>
      <c r="F32" s="32">
        <v>325851</v>
      </c>
    </row>
    <row r="34" spans="2:6" ht="15.75" thickBot="1" x14ac:dyDescent="0.3"/>
    <row r="35" spans="2:6" x14ac:dyDescent="0.25">
      <c r="B35" s="84" t="s">
        <v>10</v>
      </c>
      <c r="C35" s="85"/>
      <c r="E35" s="84" t="s">
        <v>64</v>
      </c>
      <c r="F35" s="85"/>
    </row>
    <row r="36" spans="2:6" x14ac:dyDescent="0.25">
      <c r="B36" s="4" t="s">
        <v>0</v>
      </c>
      <c r="C36" s="1">
        <v>220</v>
      </c>
      <c r="E36" s="4" t="s">
        <v>0</v>
      </c>
      <c r="F36" s="1">
        <v>316</v>
      </c>
    </row>
    <row r="37" spans="2:6" x14ac:dyDescent="0.25">
      <c r="B37" s="5"/>
      <c r="C37" s="6"/>
      <c r="E37" s="5"/>
      <c r="F37" s="6"/>
    </row>
    <row r="38" spans="2:6" x14ac:dyDescent="0.25">
      <c r="B38" s="4" t="s">
        <v>1</v>
      </c>
      <c r="C38" s="2">
        <v>75062919</v>
      </c>
      <c r="E38" s="4" t="s">
        <v>1</v>
      </c>
      <c r="F38" s="2">
        <v>91393293</v>
      </c>
    </row>
    <row r="39" spans="2:6" x14ac:dyDescent="0.25">
      <c r="B39" s="5" t="s">
        <v>17</v>
      </c>
      <c r="C39" s="7">
        <v>64526298</v>
      </c>
      <c r="E39" s="5" t="s">
        <v>17</v>
      </c>
      <c r="F39" s="7">
        <v>90534380</v>
      </c>
    </row>
    <row r="40" spans="2:6" x14ac:dyDescent="0.25">
      <c r="B40" s="4" t="s">
        <v>2</v>
      </c>
      <c r="C40" s="3">
        <f>(C39/C38)</f>
        <v>0.85962947963694303</v>
      </c>
      <c r="E40" s="4" t="s">
        <v>2</v>
      </c>
      <c r="F40" s="3">
        <f>F39/F38</f>
        <v>0.9906020127757077</v>
      </c>
    </row>
    <row r="41" spans="2:6" x14ac:dyDescent="0.25">
      <c r="B41" s="5"/>
      <c r="C41" s="8"/>
      <c r="E41" s="5"/>
      <c r="F41" s="8"/>
    </row>
    <row r="42" spans="2:6" x14ac:dyDescent="0.25">
      <c r="B42" s="4" t="s">
        <v>3</v>
      </c>
      <c r="C42" s="2">
        <f>C39/C36</f>
        <v>293301.35454545455</v>
      </c>
      <c r="E42" s="4" t="s">
        <v>3</v>
      </c>
      <c r="F42" s="2">
        <f>F39/F36</f>
        <v>286501.2025316456</v>
      </c>
    </row>
    <row r="43" spans="2:6" x14ac:dyDescent="0.25">
      <c r="B43" s="5" t="s">
        <v>4</v>
      </c>
      <c r="C43" s="7">
        <f>C38/12</f>
        <v>6255243.25</v>
      </c>
      <c r="E43" s="5" t="s">
        <v>4</v>
      </c>
      <c r="F43" s="7">
        <f>F38/12</f>
        <v>7616107.75</v>
      </c>
    </row>
    <row r="44" spans="2:6" x14ac:dyDescent="0.25">
      <c r="B44" s="4" t="s">
        <v>63</v>
      </c>
      <c r="C44" s="29">
        <f>C38/C48</f>
        <v>230.35963983538488</v>
      </c>
      <c r="E44" s="4" t="s">
        <v>63</v>
      </c>
      <c r="F44" s="29">
        <f>F38/F48</f>
        <v>280.47571742913169</v>
      </c>
    </row>
    <row r="45" spans="2:6" x14ac:dyDescent="0.25">
      <c r="B45" s="5" t="s">
        <v>30</v>
      </c>
      <c r="C45" s="33">
        <f>C42/C48</f>
        <v>0.90010880600475229</v>
      </c>
      <c r="E45" s="5" t="s">
        <v>30</v>
      </c>
      <c r="F45" s="33">
        <f>F42/F48</f>
        <v>0.87923990575952071</v>
      </c>
    </row>
    <row r="46" spans="2:6" x14ac:dyDescent="0.25">
      <c r="B46" s="4"/>
      <c r="C46" s="29"/>
      <c r="E46" s="4"/>
      <c r="F46" s="29"/>
    </row>
    <row r="47" spans="2:6" x14ac:dyDescent="0.25">
      <c r="B47" s="5" t="s">
        <v>5</v>
      </c>
      <c r="C47" s="7">
        <v>488777</v>
      </c>
      <c r="E47" s="5" t="s">
        <v>5</v>
      </c>
      <c r="F47" s="7">
        <v>488777</v>
      </c>
    </row>
    <row r="48" spans="2:6" ht="15.75" thickBot="1" x14ac:dyDescent="0.3">
      <c r="B48" s="31" t="s">
        <v>25</v>
      </c>
      <c r="C48" s="32">
        <v>325851</v>
      </c>
      <c r="E48" s="31" t="s">
        <v>25</v>
      </c>
      <c r="F48" s="32">
        <v>325851</v>
      </c>
    </row>
    <row r="50" spans="2:6" ht="15.75" thickBot="1" x14ac:dyDescent="0.3"/>
    <row r="51" spans="2:6" x14ac:dyDescent="0.25">
      <c r="B51" s="84" t="s">
        <v>6</v>
      </c>
      <c r="C51" s="85"/>
      <c r="E51" s="84" t="s">
        <v>94</v>
      </c>
      <c r="F51" s="85"/>
    </row>
    <row r="52" spans="2:6" x14ac:dyDescent="0.25">
      <c r="B52" s="4" t="s">
        <v>0</v>
      </c>
      <c r="C52" s="1">
        <v>253</v>
      </c>
      <c r="E52" s="4" t="s">
        <v>0</v>
      </c>
      <c r="F52" s="1">
        <v>318</v>
      </c>
    </row>
    <row r="53" spans="2:6" x14ac:dyDescent="0.25">
      <c r="B53" s="5"/>
      <c r="C53" s="6"/>
      <c r="E53" s="5"/>
      <c r="F53" s="6"/>
    </row>
    <row r="54" spans="2:6" x14ac:dyDescent="0.25">
      <c r="B54" s="4" t="s">
        <v>1</v>
      </c>
      <c r="C54" s="2">
        <v>76208775</v>
      </c>
      <c r="E54" s="4" t="s">
        <v>1</v>
      </c>
      <c r="F54" s="2">
        <v>92492171</v>
      </c>
    </row>
    <row r="55" spans="2:6" x14ac:dyDescent="0.25">
      <c r="B55" s="5" t="s">
        <v>17</v>
      </c>
      <c r="C55" s="7">
        <v>69371390</v>
      </c>
      <c r="E55" s="5" t="s">
        <v>17</v>
      </c>
      <c r="F55" s="7">
        <v>89341751</v>
      </c>
    </row>
    <row r="56" spans="2:6" x14ac:dyDescent="0.25">
      <c r="B56" s="4" t="s">
        <v>2</v>
      </c>
      <c r="C56" s="3">
        <f>C55/C54</f>
        <v>0.91028086988670265</v>
      </c>
      <c r="E56" s="4" t="s">
        <v>2</v>
      </c>
      <c r="F56" s="3">
        <f>F55/F54</f>
        <v>0.96593852251559753</v>
      </c>
    </row>
    <row r="57" spans="2:6" x14ac:dyDescent="0.25">
      <c r="B57" s="5"/>
      <c r="C57" s="8"/>
      <c r="E57" s="5"/>
      <c r="F57" s="8"/>
    </row>
    <row r="58" spans="2:6" x14ac:dyDescent="0.25">
      <c r="B58" s="4" t="s">
        <v>3</v>
      </c>
      <c r="C58" s="2">
        <f>C55/C52</f>
        <v>274195.21739130432</v>
      </c>
      <c r="E58" s="4" t="s">
        <v>3</v>
      </c>
      <c r="F58" s="2">
        <f>F55/F52</f>
        <v>280948.90251572325</v>
      </c>
    </row>
    <row r="59" spans="2:6" x14ac:dyDescent="0.25">
      <c r="B59" s="5" t="s">
        <v>4</v>
      </c>
      <c r="C59" s="7">
        <f>C54/12</f>
        <v>6350731.25</v>
      </c>
      <c r="E59" s="5" t="s">
        <v>4</v>
      </c>
      <c r="F59" s="7">
        <f>F54/12</f>
        <v>7707680.916666667</v>
      </c>
    </row>
    <row r="60" spans="2:6" x14ac:dyDescent="0.25">
      <c r="B60" s="4" t="s">
        <v>63</v>
      </c>
      <c r="C60" s="29">
        <f>C54/C64</f>
        <v>233.87614277691338</v>
      </c>
      <c r="E60" s="4" t="s">
        <v>63</v>
      </c>
      <c r="F60" s="29">
        <f>F54/F64</f>
        <v>283.84805018244538</v>
      </c>
    </row>
    <row r="61" spans="2:6" x14ac:dyDescent="0.25">
      <c r="B61" s="5" t="s">
        <v>30</v>
      </c>
      <c r="C61" s="33">
        <f>C58/C64</f>
        <v>0.84147422408187889</v>
      </c>
      <c r="E61" s="5" t="s">
        <v>30</v>
      </c>
      <c r="F61" s="33">
        <f>F58/F64</f>
        <v>0.86220052267976244</v>
      </c>
    </row>
    <row r="62" spans="2:6" x14ac:dyDescent="0.25">
      <c r="B62" s="4"/>
      <c r="C62" s="29"/>
      <c r="E62" s="4"/>
      <c r="F62" s="29"/>
    </row>
    <row r="63" spans="2:6" x14ac:dyDescent="0.25">
      <c r="B63" s="5" t="s">
        <v>5</v>
      </c>
      <c r="C63" s="7">
        <v>488777</v>
      </c>
      <c r="E63" s="5" t="s">
        <v>5</v>
      </c>
      <c r="F63" s="7">
        <v>488777</v>
      </c>
    </row>
    <row r="64" spans="2:6" ht="15.75" thickBot="1" x14ac:dyDescent="0.3">
      <c r="B64" s="31" t="s">
        <v>25</v>
      </c>
      <c r="C64" s="32">
        <v>325851</v>
      </c>
      <c r="E64" s="31" t="s">
        <v>25</v>
      </c>
      <c r="F64" s="32">
        <v>325851</v>
      </c>
    </row>
    <row r="66" spans="2:6" ht="15.75" thickBot="1" x14ac:dyDescent="0.3"/>
    <row r="67" spans="2:6" x14ac:dyDescent="0.25">
      <c r="B67" s="84" t="s">
        <v>7</v>
      </c>
      <c r="C67" s="85"/>
      <c r="E67" s="84" t="s">
        <v>98</v>
      </c>
      <c r="F67" s="85"/>
    </row>
    <row r="68" spans="2:6" x14ac:dyDescent="0.25">
      <c r="B68" s="4" t="s">
        <v>0</v>
      </c>
      <c r="C68" s="1">
        <v>279</v>
      </c>
      <c r="E68" s="4" t="s">
        <v>0</v>
      </c>
      <c r="F68" s="1">
        <v>318</v>
      </c>
    </row>
    <row r="69" spans="2:6" x14ac:dyDescent="0.25">
      <c r="B69" s="5"/>
      <c r="C69" s="6"/>
      <c r="E69" s="5"/>
      <c r="F69" s="6"/>
    </row>
    <row r="70" spans="2:6" x14ac:dyDescent="0.25">
      <c r="B70" s="4" t="s">
        <v>1</v>
      </c>
      <c r="C70" s="2">
        <v>89888073</v>
      </c>
      <c r="E70" s="4" t="s">
        <v>1</v>
      </c>
      <c r="F70" s="2"/>
    </row>
    <row r="71" spans="2:6" x14ac:dyDescent="0.25">
      <c r="B71" s="5" t="s">
        <v>17</v>
      </c>
      <c r="C71" s="7">
        <v>82838310</v>
      </c>
      <c r="E71" s="5" t="s">
        <v>17</v>
      </c>
      <c r="F71" s="7"/>
    </row>
    <row r="72" spans="2:6" x14ac:dyDescent="0.25">
      <c r="B72" s="4" t="s">
        <v>2</v>
      </c>
      <c r="C72" s="3">
        <f>(C71/C70)</f>
        <v>0.921571764031475</v>
      </c>
      <c r="E72" s="4" t="s">
        <v>2</v>
      </c>
      <c r="F72" s="3" t="e">
        <f>F71/F70</f>
        <v>#DIV/0!</v>
      </c>
    </row>
    <row r="73" spans="2:6" x14ac:dyDescent="0.25">
      <c r="B73" s="5"/>
      <c r="C73" s="8"/>
      <c r="E73" s="5"/>
      <c r="F73" s="8"/>
    </row>
    <row r="74" spans="2:6" x14ac:dyDescent="0.25">
      <c r="B74" s="4" t="s">
        <v>3</v>
      </c>
      <c r="C74" s="2">
        <f>C71/C68</f>
        <v>296911.50537634408</v>
      </c>
      <c r="E74" s="4" t="s">
        <v>3</v>
      </c>
      <c r="F74" s="2">
        <f>F71/F68</f>
        <v>0</v>
      </c>
    </row>
    <row r="75" spans="2:6" x14ac:dyDescent="0.25">
      <c r="B75" s="5" t="s">
        <v>4</v>
      </c>
      <c r="C75" s="7">
        <f>C70/12</f>
        <v>7490672.75</v>
      </c>
      <c r="E75" s="5" t="s">
        <v>4</v>
      </c>
      <c r="F75" s="7">
        <f>F70/12</f>
        <v>0</v>
      </c>
    </row>
    <row r="76" spans="2:6" x14ac:dyDescent="0.25">
      <c r="B76" s="4" t="s">
        <v>63</v>
      </c>
      <c r="C76" s="29">
        <f>C70/C80</f>
        <v>275.85636686706499</v>
      </c>
      <c r="E76" s="4" t="s">
        <v>63</v>
      </c>
      <c r="F76" s="29">
        <f>F70/F80</f>
        <v>0</v>
      </c>
    </row>
    <row r="77" spans="2:6" x14ac:dyDescent="0.25">
      <c r="B77" s="5" t="s">
        <v>30</v>
      </c>
      <c r="C77" s="33">
        <f>C74/C80</f>
        <v>0.91118795208958725</v>
      </c>
      <c r="E77" s="5" t="s">
        <v>30</v>
      </c>
      <c r="F77" s="33">
        <f>F74/F80</f>
        <v>0</v>
      </c>
    </row>
    <row r="78" spans="2:6" x14ac:dyDescent="0.25">
      <c r="B78" s="4"/>
      <c r="C78" s="29"/>
      <c r="E78" s="4"/>
      <c r="F78" s="29"/>
    </row>
    <row r="79" spans="2:6" x14ac:dyDescent="0.25">
      <c r="B79" s="5" t="s">
        <v>5</v>
      </c>
      <c r="C79" s="7">
        <v>488777</v>
      </c>
      <c r="E79" s="5" t="s">
        <v>5</v>
      </c>
      <c r="F79" s="7">
        <v>488777</v>
      </c>
    </row>
    <row r="80" spans="2:6" ht="15.75" thickBot="1" x14ac:dyDescent="0.3">
      <c r="B80" s="31" t="s">
        <v>25</v>
      </c>
      <c r="C80" s="32">
        <v>325851</v>
      </c>
      <c r="E80" s="31" t="s">
        <v>25</v>
      </c>
      <c r="F80" s="32">
        <v>325851</v>
      </c>
    </row>
    <row r="82" spans="2:3" ht="15.75" thickBot="1" x14ac:dyDescent="0.3"/>
    <row r="83" spans="2:3" x14ac:dyDescent="0.25">
      <c r="B83" s="84" t="s">
        <v>21</v>
      </c>
      <c r="C83" s="85"/>
    </row>
    <row r="84" spans="2:3" x14ac:dyDescent="0.25">
      <c r="B84" s="4" t="s">
        <v>0</v>
      </c>
      <c r="C84" s="1">
        <v>285</v>
      </c>
    </row>
    <row r="85" spans="2:3" x14ac:dyDescent="0.25">
      <c r="B85" s="5"/>
      <c r="C85" s="6"/>
    </row>
    <row r="86" spans="2:3" x14ac:dyDescent="0.25">
      <c r="B86" s="4" t="s">
        <v>1</v>
      </c>
      <c r="C86" s="2">
        <v>77811339</v>
      </c>
    </row>
    <row r="87" spans="2:3" x14ac:dyDescent="0.25">
      <c r="B87" s="5" t="s">
        <v>17</v>
      </c>
      <c r="C87" s="7">
        <v>74319160</v>
      </c>
    </row>
    <row r="88" spans="2:3" x14ac:dyDescent="0.25">
      <c r="B88" s="4" t="s">
        <v>2</v>
      </c>
      <c r="C88" s="3">
        <f>(C87/C86)</f>
        <v>0.955119921532259</v>
      </c>
    </row>
    <row r="89" spans="2:3" x14ac:dyDescent="0.25">
      <c r="B89" s="5"/>
      <c r="C89" s="8"/>
    </row>
    <row r="90" spans="2:3" x14ac:dyDescent="0.25">
      <c r="B90" s="4" t="s">
        <v>3</v>
      </c>
      <c r="C90" s="12">
        <f>C87/C84</f>
        <v>260768.98245614034</v>
      </c>
    </row>
    <row r="91" spans="2:3" x14ac:dyDescent="0.25">
      <c r="B91" s="5" t="s">
        <v>4</v>
      </c>
      <c r="C91" s="7">
        <f>C86/12</f>
        <v>6484278.25</v>
      </c>
    </row>
    <row r="92" spans="2:3" x14ac:dyDescent="0.25">
      <c r="B92" s="4" t="s">
        <v>63</v>
      </c>
      <c r="C92" s="29">
        <f>C86/C96</f>
        <v>238.79423110562803</v>
      </c>
    </row>
    <row r="93" spans="2:3" x14ac:dyDescent="0.25">
      <c r="B93" s="5" t="s">
        <v>30</v>
      </c>
      <c r="C93" s="30"/>
    </row>
    <row r="94" spans="2:3" x14ac:dyDescent="0.25">
      <c r="B94" s="4"/>
      <c r="C94" s="29"/>
    </row>
    <row r="95" spans="2:3" x14ac:dyDescent="0.25">
      <c r="B95" s="5" t="s">
        <v>5</v>
      </c>
      <c r="C95" s="7">
        <v>488777</v>
      </c>
    </row>
    <row r="96" spans="2:3" ht="15.75" thickBot="1" x14ac:dyDescent="0.3">
      <c r="B96" s="31" t="s">
        <v>25</v>
      </c>
      <c r="C96" s="32">
        <v>325851</v>
      </c>
    </row>
  </sheetData>
  <mergeCells count="11">
    <mergeCell ref="B83:C83"/>
    <mergeCell ref="E3:F3"/>
    <mergeCell ref="E19:F19"/>
    <mergeCell ref="B51:C51"/>
    <mergeCell ref="B67:C67"/>
    <mergeCell ref="B3:C3"/>
    <mergeCell ref="B19:C19"/>
    <mergeCell ref="B35:C35"/>
    <mergeCell ref="E35:F35"/>
    <mergeCell ref="E51:F51"/>
    <mergeCell ref="E67:F6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1317-5E2B-4551-90D2-F2E88821B777}">
  <dimension ref="A2:J84"/>
  <sheetViews>
    <sheetView topLeftCell="A59" workbookViewId="0">
      <selection activeCell="B61" sqref="B61:E84"/>
    </sheetView>
  </sheetViews>
  <sheetFormatPr defaultRowHeight="15" x14ac:dyDescent="0.25"/>
  <cols>
    <col min="3" max="3" width="10.85546875" bestFit="1" customWidth="1"/>
    <col min="10" max="10" width="14.28515625" bestFit="1" customWidth="1"/>
  </cols>
  <sheetData>
    <row r="2" spans="1:5" x14ac:dyDescent="0.25">
      <c r="D2" t="s">
        <v>47</v>
      </c>
    </row>
    <row r="3" spans="1:5" ht="30" x14ac:dyDescent="0.25">
      <c r="A3" t="s">
        <v>48</v>
      </c>
      <c r="B3" s="44" t="s">
        <v>31</v>
      </c>
      <c r="C3" s="45" t="s">
        <v>32</v>
      </c>
      <c r="D3" s="46" t="s">
        <v>33</v>
      </c>
      <c r="E3" s="46" t="s">
        <v>34</v>
      </c>
    </row>
    <row r="4" spans="1:5" x14ac:dyDescent="0.25">
      <c r="B4" s="38" t="s">
        <v>35</v>
      </c>
      <c r="C4" s="39">
        <f>1432800+1825920</f>
        <v>3258720</v>
      </c>
      <c r="D4" s="39">
        <v>345600</v>
      </c>
      <c r="E4" s="13">
        <v>1</v>
      </c>
    </row>
    <row r="5" spans="1:5" x14ac:dyDescent="0.25">
      <c r="B5" s="40" t="s">
        <v>36</v>
      </c>
      <c r="C5" s="16">
        <f>2017440+0</f>
        <v>2017440</v>
      </c>
      <c r="D5" s="16">
        <v>259200</v>
      </c>
      <c r="E5" s="13">
        <v>2</v>
      </c>
    </row>
    <row r="6" spans="1:5" x14ac:dyDescent="0.25">
      <c r="B6" s="40" t="s">
        <v>37</v>
      </c>
      <c r="C6" s="16">
        <f>0+1945440</f>
        <v>1945440</v>
      </c>
      <c r="D6" s="16">
        <v>260640</v>
      </c>
      <c r="E6" s="13">
        <v>1</v>
      </c>
    </row>
    <row r="7" spans="1:5" x14ac:dyDescent="0.25">
      <c r="B7" s="40" t="s">
        <v>38</v>
      </c>
      <c r="C7" s="16">
        <f>0+1833120</f>
        <v>1833120</v>
      </c>
      <c r="D7" s="16">
        <v>259200</v>
      </c>
      <c r="E7" s="13">
        <v>1</v>
      </c>
    </row>
    <row r="8" spans="1:5" x14ac:dyDescent="0.25">
      <c r="B8" s="40" t="s">
        <v>39</v>
      </c>
      <c r="C8" s="16">
        <f>0+1522080</f>
        <v>1522080</v>
      </c>
      <c r="D8" s="16">
        <v>257760</v>
      </c>
      <c r="E8" s="13">
        <v>1</v>
      </c>
    </row>
    <row r="9" spans="1:5" x14ac:dyDescent="0.25">
      <c r="B9" s="40" t="s">
        <v>40</v>
      </c>
      <c r="C9" s="16">
        <f>0+2043360</f>
        <v>2043360</v>
      </c>
      <c r="D9" s="16">
        <v>266400</v>
      </c>
      <c r="E9" s="13">
        <v>1</v>
      </c>
    </row>
    <row r="10" spans="1:5" x14ac:dyDescent="0.25">
      <c r="B10" s="40" t="s">
        <v>41</v>
      </c>
      <c r="C10" s="16">
        <f>404640+4481280</f>
        <v>4885920</v>
      </c>
      <c r="D10" s="16">
        <v>506880</v>
      </c>
      <c r="E10" s="13">
        <v>1</v>
      </c>
    </row>
    <row r="11" spans="1:5" x14ac:dyDescent="0.25">
      <c r="B11" s="40" t="s">
        <v>42</v>
      </c>
      <c r="C11" s="16">
        <f>13799520+0</f>
        <v>13799520</v>
      </c>
      <c r="D11" s="16">
        <v>656640</v>
      </c>
      <c r="E11" s="13">
        <v>1</v>
      </c>
    </row>
    <row r="12" spans="1:5" x14ac:dyDescent="0.25">
      <c r="B12" s="40" t="s">
        <v>43</v>
      </c>
      <c r="C12" s="16">
        <f>15904800+0</f>
        <v>15904800</v>
      </c>
      <c r="D12" s="16">
        <v>875520</v>
      </c>
      <c r="E12" s="13">
        <v>1</v>
      </c>
    </row>
    <row r="13" spans="1:5" x14ac:dyDescent="0.25">
      <c r="B13" s="40" t="s">
        <v>44</v>
      </c>
      <c r="C13" s="16">
        <f>21070080+0</f>
        <v>21070080</v>
      </c>
      <c r="D13" s="16">
        <v>923040</v>
      </c>
      <c r="E13" s="13">
        <v>2</v>
      </c>
    </row>
    <row r="14" spans="1:5" x14ac:dyDescent="0.25">
      <c r="B14" s="40" t="s">
        <v>45</v>
      </c>
      <c r="C14" s="16">
        <f>22147200+0</f>
        <v>22147200</v>
      </c>
      <c r="D14" s="16">
        <v>923040</v>
      </c>
      <c r="E14" s="13">
        <v>2</v>
      </c>
    </row>
    <row r="15" spans="1:5" x14ac:dyDescent="0.25">
      <c r="B15" s="41" t="s">
        <v>46</v>
      </c>
      <c r="C15" s="42">
        <f>15726240+0</f>
        <v>15726240</v>
      </c>
      <c r="D15" s="42">
        <v>679680</v>
      </c>
      <c r="E15" s="43">
        <v>1</v>
      </c>
    </row>
    <row r="18" spans="1:10" ht="30" x14ac:dyDescent="0.25">
      <c r="A18" t="s">
        <v>49</v>
      </c>
      <c r="B18" s="44" t="s">
        <v>31</v>
      </c>
      <c r="C18" s="45" t="s">
        <v>32</v>
      </c>
      <c r="D18" s="46" t="s">
        <v>33</v>
      </c>
      <c r="E18" s="46" t="s">
        <v>34</v>
      </c>
    </row>
    <row r="19" spans="1:10" x14ac:dyDescent="0.25">
      <c r="B19" s="38" t="s">
        <v>51</v>
      </c>
      <c r="C19" s="39">
        <v>7867060</v>
      </c>
      <c r="D19" s="39">
        <v>455040</v>
      </c>
      <c r="E19" s="13">
        <v>1</v>
      </c>
    </row>
    <row r="20" spans="1:10" x14ac:dyDescent="0.25">
      <c r="B20" s="40" t="s">
        <v>51</v>
      </c>
      <c r="C20" s="16"/>
      <c r="D20" s="16">
        <v>403200</v>
      </c>
      <c r="E20" s="13">
        <v>1</v>
      </c>
    </row>
    <row r="21" spans="1:10" x14ac:dyDescent="0.25">
      <c r="B21" s="40" t="s">
        <v>50</v>
      </c>
      <c r="C21" s="16">
        <v>2066075</v>
      </c>
      <c r="D21" s="16">
        <v>223200</v>
      </c>
      <c r="E21" s="13">
        <v>1</v>
      </c>
      <c r="J21" s="48"/>
    </row>
    <row r="22" spans="1:10" x14ac:dyDescent="0.25">
      <c r="B22" s="40" t="s">
        <v>52</v>
      </c>
      <c r="C22" s="16">
        <v>2239968</v>
      </c>
      <c r="D22" s="16">
        <v>208800</v>
      </c>
      <c r="E22" s="13">
        <v>1</v>
      </c>
      <c r="J22" s="49"/>
    </row>
    <row r="23" spans="1:10" x14ac:dyDescent="0.25">
      <c r="B23" s="40" t="s">
        <v>53</v>
      </c>
      <c r="C23" s="16">
        <v>2215748</v>
      </c>
      <c r="D23" s="16">
        <v>230400</v>
      </c>
      <c r="E23" s="13">
        <v>1</v>
      </c>
      <c r="J23" s="50">
        <f>J22-J21</f>
        <v>0</v>
      </c>
    </row>
    <row r="24" spans="1:10" x14ac:dyDescent="0.25">
      <c r="B24" s="40" t="s">
        <v>54</v>
      </c>
      <c r="C24" s="16">
        <v>1962028</v>
      </c>
      <c r="D24" s="16">
        <v>221760</v>
      </c>
      <c r="E24" s="13">
        <v>1</v>
      </c>
    </row>
    <row r="25" spans="1:10" x14ac:dyDescent="0.25">
      <c r="B25" s="40" t="s">
        <v>55</v>
      </c>
      <c r="C25" s="16">
        <v>1867561</v>
      </c>
      <c r="D25" s="16">
        <v>203040</v>
      </c>
      <c r="E25" s="13">
        <v>1</v>
      </c>
    </row>
    <row r="26" spans="1:10" x14ac:dyDescent="0.25">
      <c r="B26" s="40" t="s">
        <v>56</v>
      </c>
      <c r="C26" s="16">
        <v>3577839</v>
      </c>
      <c r="D26" s="16">
        <v>237600</v>
      </c>
      <c r="E26" s="13">
        <v>1</v>
      </c>
    </row>
    <row r="27" spans="1:10" x14ac:dyDescent="0.25">
      <c r="B27" s="40" t="s">
        <v>56</v>
      </c>
      <c r="C27" s="16"/>
      <c r="D27" s="16">
        <v>217440</v>
      </c>
      <c r="E27" s="13">
        <v>2</v>
      </c>
    </row>
    <row r="28" spans="1:10" x14ac:dyDescent="0.25">
      <c r="B28" s="40" t="s">
        <v>57</v>
      </c>
      <c r="C28" s="16">
        <v>10903133</v>
      </c>
      <c r="D28" s="16">
        <v>538560</v>
      </c>
      <c r="E28" s="13">
        <v>1</v>
      </c>
    </row>
    <row r="29" spans="1:10" x14ac:dyDescent="0.25">
      <c r="B29" s="40" t="s">
        <v>57</v>
      </c>
      <c r="C29" s="16"/>
      <c r="D29" s="16">
        <v>442080</v>
      </c>
      <c r="E29" s="13">
        <v>2</v>
      </c>
    </row>
    <row r="30" spans="1:10" x14ac:dyDescent="0.25">
      <c r="B30" s="40" t="s">
        <v>58</v>
      </c>
      <c r="C30" s="16">
        <v>19312721</v>
      </c>
      <c r="D30" s="16">
        <v>681120</v>
      </c>
      <c r="E30" s="13">
        <v>1</v>
      </c>
    </row>
    <row r="31" spans="1:10" x14ac:dyDescent="0.25">
      <c r="B31" s="40" t="s">
        <v>58</v>
      </c>
      <c r="C31" s="16"/>
      <c r="D31" s="16">
        <v>188640</v>
      </c>
      <c r="E31" s="13">
        <v>1</v>
      </c>
    </row>
    <row r="32" spans="1:10" x14ac:dyDescent="0.25">
      <c r="B32" s="40" t="s">
        <v>59</v>
      </c>
      <c r="C32" s="16">
        <v>18812320</v>
      </c>
      <c r="D32" s="16">
        <v>681120</v>
      </c>
      <c r="E32" s="13">
        <v>1</v>
      </c>
    </row>
    <row r="33" spans="1:5" x14ac:dyDescent="0.25">
      <c r="B33" s="40" t="s">
        <v>60</v>
      </c>
      <c r="C33" s="16">
        <v>12696508</v>
      </c>
      <c r="D33" s="16">
        <v>593280</v>
      </c>
      <c r="E33" s="13">
        <v>1</v>
      </c>
    </row>
    <row r="34" spans="1:5" x14ac:dyDescent="0.25">
      <c r="B34" s="41" t="s">
        <v>61</v>
      </c>
      <c r="C34" s="42">
        <v>13628154</v>
      </c>
      <c r="D34" s="42">
        <v>522720</v>
      </c>
      <c r="E34" s="43">
        <v>1</v>
      </c>
    </row>
    <row r="37" spans="1:5" ht="30" x14ac:dyDescent="0.25">
      <c r="A37" t="s">
        <v>95</v>
      </c>
      <c r="B37" s="47" t="s">
        <v>31</v>
      </c>
      <c r="C37" s="45" t="s">
        <v>32</v>
      </c>
      <c r="D37" s="46" t="s">
        <v>33</v>
      </c>
      <c r="E37" s="46" t="s">
        <v>34</v>
      </c>
    </row>
    <row r="38" spans="1:5" x14ac:dyDescent="0.25">
      <c r="B38" s="38" t="s">
        <v>67</v>
      </c>
      <c r="C38" s="39">
        <v>4635986</v>
      </c>
      <c r="D38" s="39">
        <v>426240</v>
      </c>
      <c r="E38" s="51">
        <v>2</v>
      </c>
    </row>
    <row r="39" spans="1:5" x14ac:dyDescent="0.25">
      <c r="B39" s="40" t="s">
        <v>67</v>
      </c>
      <c r="C39" s="16"/>
      <c r="D39" s="16">
        <v>181440</v>
      </c>
      <c r="E39" s="13">
        <v>1</v>
      </c>
    </row>
    <row r="40" spans="1:5" x14ac:dyDescent="0.25">
      <c r="B40" s="40" t="s">
        <v>68</v>
      </c>
      <c r="C40" s="16">
        <v>2260893</v>
      </c>
      <c r="D40" s="16">
        <v>175680</v>
      </c>
      <c r="E40" s="13">
        <v>1</v>
      </c>
    </row>
    <row r="41" spans="1:5" x14ac:dyDescent="0.25">
      <c r="B41" s="40" t="s">
        <v>68</v>
      </c>
      <c r="C41" s="16"/>
      <c r="D41" s="16">
        <v>191520</v>
      </c>
      <c r="E41" s="13">
        <v>1</v>
      </c>
    </row>
    <row r="42" spans="1:5" x14ac:dyDescent="0.25">
      <c r="B42" s="40" t="s">
        <v>69</v>
      </c>
      <c r="C42" s="16">
        <v>1973119</v>
      </c>
      <c r="D42" s="16">
        <v>218880</v>
      </c>
      <c r="E42" s="13">
        <v>1</v>
      </c>
    </row>
    <row r="43" spans="1:5" x14ac:dyDescent="0.25">
      <c r="B43" s="40" t="s">
        <v>70</v>
      </c>
      <c r="C43" s="16">
        <v>2022527</v>
      </c>
      <c r="D43" s="16">
        <v>241920</v>
      </c>
      <c r="E43" s="13">
        <v>1</v>
      </c>
    </row>
    <row r="44" spans="1:5" x14ac:dyDescent="0.25">
      <c r="B44" s="40" t="s">
        <v>71</v>
      </c>
      <c r="C44" s="16">
        <v>1734761</v>
      </c>
      <c r="D44" s="16">
        <v>233280</v>
      </c>
      <c r="E44" s="13">
        <v>1</v>
      </c>
    </row>
    <row r="45" spans="1:5" x14ac:dyDescent="0.25">
      <c r="B45" s="40" t="s">
        <v>71</v>
      </c>
      <c r="C45" s="16"/>
      <c r="D45" s="16">
        <v>162720</v>
      </c>
      <c r="E45" s="13">
        <v>1</v>
      </c>
    </row>
    <row r="46" spans="1:5" x14ac:dyDescent="0.25">
      <c r="B46" s="40" t="s">
        <v>72</v>
      </c>
      <c r="C46" s="16">
        <v>1927938</v>
      </c>
      <c r="D46" s="16">
        <v>185760</v>
      </c>
      <c r="E46" s="13">
        <v>1</v>
      </c>
    </row>
    <row r="47" spans="1:5" x14ac:dyDescent="0.25">
      <c r="B47" s="40" t="s">
        <v>73</v>
      </c>
      <c r="C47" s="16">
        <v>2354925</v>
      </c>
      <c r="D47" s="16">
        <v>194400</v>
      </c>
      <c r="E47" s="13">
        <v>2</v>
      </c>
    </row>
    <row r="48" spans="1:5" x14ac:dyDescent="0.25">
      <c r="B48" s="40" t="s">
        <v>74</v>
      </c>
      <c r="C48" s="16">
        <v>7662772</v>
      </c>
      <c r="D48" s="16">
        <v>375840</v>
      </c>
      <c r="E48" s="13">
        <v>1</v>
      </c>
    </row>
    <row r="49" spans="1:5" x14ac:dyDescent="0.25">
      <c r="B49" s="40" t="s">
        <v>74</v>
      </c>
      <c r="C49" s="16"/>
      <c r="D49" s="16">
        <v>194400</v>
      </c>
      <c r="E49" s="13">
        <v>1</v>
      </c>
    </row>
    <row r="50" spans="1:5" x14ac:dyDescent="0.25">
      <c r="B50" s="40" t="s">
        <v>75</v>
      </c>
      <c r="C50" s="16">
        <v>14864970</v>
      </c>
      <c r="D50" s="16">
        <v>436320</v>
      </c>
      <c r="E50" s="13">
        <v>1</v>
      </c>
    </row>
    <row r="51" spans="1:5" x14ac:dyDescent="0.25">
      <c r="B51" s="40" t="s">
        <v>75</v>
      </c>
      <c r="C51" s="16"/>
      <c r="D51" s="16">
        <v>214560</v>
      </c>
      <c r="E51" s="13">
        <v>3</v>
      </c>
    </row>
    <row r="52" spans="1:5" x14ac:dyDescent="0.25">
      <c r="B52" s="40" t="s">
        <v>76</v>
      </c>
      <c r="C52" s="16">
        <v>20944475</v>
      </c>
      <c r="D52" s="16">
        <v>643680</v>
      </c>
      <c r="E52" s="13">
        <v>2</v>
      </c>
    </row>
    <row r="53" spans="1:5" x14ac:dyDescent="0.25">
      <c r="B53" s="40"/>
      <c r="C53" s="16"/>
      <c r="D53" s="16">
        <v>214560</v>
      </c>
      <c r="E53" s="13">
        <v>1</v>
      </c>
    </row>
    <row r="54" spans="1:5" x14ac:dyDescent="0.25">
      <c r="B54" s="40" t="s">
        <v>77</v>
      </c>
      <c r="C54" s="16">
        <v>16501394</v>
      </c>
      <c r="D54" s="16">
        <v>571680</v>
      </c>
      <c r="E54" s="13">
        <v>1</v>
      </c>
    </row>
    <row r="55" spans="1:5" x14ac:dyDescent="0.25">
      <c r="B55" s="40"/>
      <c r="C55" s="16"/>
      <c r="D55" s="16">
        <v>213120</v>
      </c>
      <c r="E55" s="13">
        <v>4</v>
      </c>
    </row>
    <row r="56" spans="1:5" x14ac:dyDescent="0.25">
      <c r="B56" s="40" t="s">
        <v>78</v>
      </c>
      <c r="C56" s="16">
        <v>14509533</v>
      </c>
      <c r="D56" s="16">
        <v>506880</v>
      </c>
      <c r="E56" s="13">
        <v>1</v>
      </c>
    </row>
    <row r="57" spans="1:5" x14ac:dyDescent="0.25">
      <c r="B57" s="41" t="s">
        <v>78</v>
      </c>
      <c r="C57" s="42"/>
      <c r="D57" s="42">
        <v>213120</v>
      </c>
      <c r="E57" s="43">
        <v>5</v>
      </c>
    </row>
    <row r="60" spans="1:5" ht="30" x14ac:dyDescent="0.25">
      <c r="A60" t="s">
        <v>96</v>
      </c>
      <c r="B60" s="86" t="s">
        <v>31</v>
      </c>
      <c r="C60" s="53" t="s">
        <v>32</v>
      </c>
      <c r="D60" s="54" t="s">
        <v>33</v>
      </c>
      <c r="E60" s="54" t="s">
        <v>34</v>
      </c>
    </row>
    <row r="61" spans="1:5" x14ac:dyDescent="0.25">
      <c r="A61" t="s">
        <v>79</v>
      </c>
      <c r="B61" s="38" t="s">
        <v>82</v>
      </c>
      <c r="C61" s="74">
        <v>3257280</v>
      </c>
      <c r="D61" s="74">
        <v>234720</v>
      </c>
      <c r="E61" s="51">
        <v>1</v>
      </c>
    </row>
    <row r="62" spans="1:5" x14ac:dyDescent="0.25">
      <c r="A62" s="64" t="s">
        <v>80</v>
      </c>
      <c r="B62" s="55" t="s">
        <v>82</v>
      </c>
      <c r="C62" s="87">
        <v>5169600</v>
      </c>
      <c r="D62" s="87">
        <v>211680</v>
      </c>
      <c r="E62" s="57">
        <v>6</v>
      </c>
    </row>
    <row r="63" spans="1:5" x14ac:dyDescent="0.25">
      <c r="B63" s="40" t="s">
        <v>83</v>
      </c>
      <c r="C63" s="75">
        <v>1320480</v>
      </c>
      <c r="D63" s="75">
        <v>167040</v>
      </c>
      <c r="E63" s="13">
        <v>2</v>
      </c>
    </row>
    <row r="64" spans="1:5" x14ac:dyDescent="0.25">
      <c r="B64" s="55" t="s">
        <v>83</v>
      </c>
      <c r="C64" s="87">
        <v>793440</v>
      </c>
      <c r="D64" s="87">
        <v>208800</v>
      </c>
      <c r="E64" s="57">
        <v>1</v>
      </c>
    </row>
    <row r="65" spans="2:5" x14ac:dyDescent="0.25">
      <c r="B65" s="40" t="s">
        <v>99</v>
      </c>
      <c r="C65" s="75">
        <v>1134720</v>
      </c>
      <c r="D65" s="75">
        <v>162720</v>
      </c>
      <c r="E65" s="13">
        <v>3</v>
      </c>
    </row>
    <row r="66" spans="2:5" x14ac:dyDescent="0.25">
      <c r="B66" s="55" t="s">
        <v>99</v>
      </c>
      <c r="C66" s="87">
        <v>1026720</v>
      </c>
      <c r="D66" s="87">
        <v>197280</v>
      </c>
      <c r="E66" s="57">
        <v>1</v>
      </c>
    </row>
    <row r="67" spans="2:5" x14ac:dyDescent="0.25">
      <c r="B67" s="40" t="s">
        <v>84</v>
      </c>
      <c r="C67" s="75">
        <v>826560</v>
      </c>
      <c r="D67" s="75">
        <v>165600</v>
      </c>
      <c r="E67" s="13">
        <v>1</v>
      </c>
    </row>
    <row r="68" spans="2:5" x14ac:dyDescent="0.25">
      <c r="B68" s="55" t="s">
        <v>84</v>
      </c>
      <c r="C68" s="87">
        <v>1419840</v>
      </c>
      <c r="D68" s="87">
        <v>230400</v>
      </c>
      <c r="E68" s="57">
        <v>1</v>
      </c>
    </row>
    <row r="69" spans="2:5" x14ac:dyDescent="0.25">
      <c r="B69" s="40" t="s">
        <v>85</v>
      </c>
      <c r="C69" s="75">
        <v>1550880</v>
      </c>
      <c r="D69" s="75">
        <v>156960</v>
      </c>
      <c r="E69" s="13">
        <v>2</v>
      </c>
    </row>
    <row r="70" spans="2:5" x14ac:dyDescent="0.25">
      <c r="B70" s="55" t="s">
        <v>85</v>
      </c>
      <c r="C70" s="87">
        <v>144000</v>
      </c>
      <c r="D70" s="87">
        <v>144000</v>
      </c>
      <c r="E70" s="57">
        <v>1</v>
      </c>
    </row>
    <row r="71" spans="2:5" x14ac:dyDescent="0.25">
      <c r="B71" s="40" t="s">
        <v>86</v>
      </c>
      <c r="C71" s="75">
        <v>0</v>
      </c>
      <c r="D71" s="75">
        <v>0</v>
      </c>
      <c r="E71" s="13">
        <v>0</v>
      </c>
    </row>
    <row r="72" spans="2:5" x14ac:dyDescent="0.25">
      <c r="B72" s="55" t="s">
        <v>86</v>
      </c>
      <c r="C72" s="87">
        <v>2020320</v>
      </c>
      <c r="D72" s="87">
        <v>197280</v>
      </c>
      <c r="E72" s="57">
        <v>1</v>
      </c>
    </row>
    <row r="73" spans="2:5" x14ac:dyDescent="0.25">
      <c r="B73" s="40" t="s">
        <v>87</v>
      </c>
      <c r="C73" s="75">
        <v>1424160</v>
      </c>
      <c r="D73" s="75">
        <v>171360</v>
      </c>
      <c r="E73" s="13">
        <v>1</v>
      </c>
    </row>
    <row r="74" spans="2:5" x14ac:dyDescent="0.25">
      <c r="B74" s="55" t="s">
        <v>87</v>
      </c>
      <c r="C74" s="87">
        <v>948960</v>
      </c>
      <c r="D74" s="87">
        <v>213120</v>
      </c>
      <c r="E74" s="57">
        <v>1</v>
      </c>
    </row>
    <row r="75" spans="2:5" x14ac:dyDescent="0.25">
      <c r="B75" s="40" t="s">
        <v>88</v>
      </c>
      <c r="C75" s="75">
        <v>3637440</v>
      </c>
      <c r="D75" s="75">
        <v>266400</v>
      </c>
      <c r="E75" s="13">
        <v>1</v>
      </c>
    </row>
    <row r="76" spans="2:5" x14ac:dyDescent="0.25">
      <c r="B76" s="55" t="s">
        <v>88</v>
      </c>
      <c r="C76" s="87">
        <v>4497120</v>
      </c>
      <c r="D76" s="87">
        <v>213120</v>
      </c>
      <c r="E76" s="57">
        <v>2</v>
      </c>
    </row>
    <row r="77" spans="2:5" x14ac:dyDescent="0.25">
      <c r="B77" s="40" t="s">
        <v>89</v>
      </c>
      <c r="C77" s="75">
        <v>6910560</v>
      </c>
      <c r="D77" s="75">
        <v>408960</v>
      </c>
      <c r="E77" s="13">
        <v>1</v>
      </c>
    </row>
    <row r="78" spans="2:5" x14ac:dyDescent="0.25">
      <c r="B78" s="55" t="s">
        <v>89</v>
      </c>
      <c r="C78" s="87">
        <v>5411520</v>
      </c>
      <c r="D78" s="87">
        <v>213120</v>
      </c>
      <c r="E78" s="57">
        <v>1</v>
      </c>
    </row>
    <row r="79" spans="2:5" x14ac:dyDescent="0.25">
      <c r="B79" s="40" t="s">
        <v>90</v>
      </c>
      <c r="C79" s="75">
        <v>14173920</v>
      </c>
      <c r="D79" s="75">
        <v>563040</v>
      </c>
      <c r="E79" s="13">
        <v>5</v>
      </c>
    </row>
    <row r="80" spans="2:5" x14ac:dyDescent="0.25">
      <c r="B80" s="55" t="s">
        <v>90</v>
      </c>
      <c r="C80" s="87">
        <v>6403680</v>
      </c>
      <c r="D80" s="87">
        <v>213120</v>
      </c>
      <c r="E80" s="57">
        <v>1</v>
      </c>
    </row>
    <row r="81" spans="2:5" x14ac:dyDescent="0.25">
      <c r="B81" s="15" t="s">
        <v>91</v>
      </c>
      <c r="C81" s="15">
        <v>10798560</v>
      </c>
      <c r="D81" s="87">
        <v>563040</v>
      </c>
      <c r="E81" s="13">
        <v>1</v>
      </c>
    </row>
    <row r="82" spans="2:5" x14ac:dyDescent="0.25">
      <c r="B82" s="88" t="s">
        <v>91</v>
      </c>
      <c r="C82" s="88">
        <v>6366240</v>
      </c>
      <c r="D82" s="87">
        <v>211680</v>
      </c>
      <c r="E82" s="57">
        <v>14</v>
      </c>
    </row>
    <row r="83" spans="2:5" x14ac:dyDescent="0.25">
      <c r="B83" s="15" t="s">
        <v>92</v>
      </c>
      <c r="C83" s="15">
        <v>6920640</v>
      </c>
      <c r="D83" s="90">
        <v>371520</v>
      </c>
      <c r="E83" s="13">
        <v>1</v>
      </c>
    </row>
    <row r="84" spans="2:5" x14ac:dyDescent="0.25">
      <c r="B84" s="89" t="s">
        <v>92</v>
      </c>
      <c r="C84" s="89">
        <v>6281280</v>
      </c>
      <c r="D84" s="91">
        <v>211680</v>
      </c>
      <c r="E84" s="60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 Summary</vt:lpstr>
      <vt:lpstr>Loan Schedule</vt:lpstr>
      <vt:lpstr>H2O Usage</vt:lpstr>
      <vt:lpstr>Water Pumped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T ISOM</cp:lastModifiedBy>
  <cp:lastPrinted>2020-10-27T02:25:27Z</cp:lastPrinted>
  <dcterms:created xsi:type="dcterms:W3CDTF">2017-11-14T03:44:07Z</dcterms:created>
  <dcterms:modified xsi:type="dcterms:W3CDTF">2023-11-04T17:38:20Z</dcterms:modified>
</cp:coreProperties>
</file>